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MVALLEJOR\Desktop\"/>
    </mc:Choice>
  </mc:AlternateContent>
  <bookViews>
    <workbookView xWindow="0" yWindow="0" windowWidth="24000" windowHeight="9645"/>
  </bookViews>
  <sheets>
    <sheet name="PAA Consolidado Marzo 2018" sheetId="1" r:id="rId1"/>
    <sheet name="Consolidado % Cunplimiento" sheetId="13" state="hidden" r:id="rId2"/>
    <sheet name="Datos" sheetId="2" state="hidden" r:id="rId3"/>
    <sheet name="Informe" sheetId="16"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2" hidden="1">Datos!$A$1:$C$1402</definedName>
    <definedName name="_xlnm._FilterDatabase" localSheetId="0" hidden="1">'PAA Consolidado Marzo 2018'!$A$11:$AZ$817</definedName>
    <definedName name="DEPENDENCIA">'[1]Anexo 2.'!$B$322:$B$347</definedName>
    <definedName name="EstadoContrato">'[1]Anexo 2.'!$B$352:$B$358</definedName>
    <definedName name="FUENTE">'[1]Anexo 2.'!$D$355:$D$359</definedName>
    <definedName name="gobernacion">'[2]Anexo 2.'!$D$391:$D$394</definedName>
    <definedName name="l">'[3]Anexo 2.'!$D$357:$D$387</definedName>
    <definedName name="ll">'[3]Anexo 2.'!$D$357:$D$387</definedName>
    <definedName name="MODALIDAD">'[1]Anexo 2.'!$D$322:$D$349</definedName>
    <definedName name="MODSELECCION">'[1]Anexo 2.'!$D$322:$D$352</definedName>
    <definedName name="MUJERES">'[4]Anexo 2.'!$B$319:$B$344</definedName>
    <definedName name="PROGRAMAS">'[1]Anexo 2.'!$F$329:$F$456</definedName>
    <definedName name="secretaira">'[2]Anexo 2.'!$B$351:$B$376</definedName>
    <definedName name="TIPOSUPER">'[5]Anexo 2.'!$F$579:$F$583</definedName>
    <definedName name="VIGENCIAS">'[1]Anexo 2.'!$D$362:$D$365</definedName>
  </definedNames>
  <calcPr calcId="162913"/>
  <pivotCaches>
    <pivotCache cacheId="1"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 i="16" l="1"/>
  <c r="I4" i="16"/>
  <c r="I5" i="16"/>
  <c r="I6" i="16"/>
  <c r="I7" i="16"/>
  <c r="I8" i="16"/>
  <c r="I9" i="16"/>
  <c r="I10" i="16"/>
  <c r="I11" i="16"/>
  <c r="I12" i="16"/>
  <c r="I13" i="16"/>
  <c r="I14" i="16"/>
  <c r="I15" i="16"/>
  <c r="I16" i="16"/>
  <c r="I17" i="16"/>
  <c r="I18" i="16"/>
  <c r="I19" i="16"/>
  <c r="I20" i="16"/>
  <c r="I21" i="16"/>
  <c r="I22" i="16"/>
  <c r="I23" i="16"/>
  <c r="I24" i="16"/>
  <c r="I25" i="16"/>
  <c r="I26" i="16"/>
  <c r="I27" i="16"/>
  <c r="I2" i="16"/>
  <c r="AA12" i="1" l="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A101" i="1"/>
  <c r="AA102" i="1"/>
  <c r="AA103" i="1"/>
  <c r="AA104" i="1"/>
  <c r="AA105" i="1"/>
  <c r="AA106" i="1"/>
  <c r="AA107" i="1"/>
  <c r="AA108" i="1"/>
  <c r="AA109" i="1"/>
  <c r="AA110" i="1"/>
  <c r="AA111" i="1"/>
  <c r="AA112" i="1"/>
  <c r="AA113" i="1"/>
  <c r="AA114" i="1"/>
  <c r="AA115" i="1"/>
  <c r="AA116" i="1"/>
  <c r="AA117" i="1"/>
  <c r="AA118" i="1"/>
  <c r="AA119" i="1"/>
  <c r="AA120" i="1"/>
  <c r="AA121" i="1"/>
  <c r="AA122" i="1"/>
  <c r="AA123" i="1"/>
  <c r="AA124" i="1"/>
  <c r="AA125" i="1"/>
  <c r="AA126" i="1"/>
  <c r="AA127" i="1"/>
  <c r="AA128" i="1"/>
  <c r="AA129" i="1"/>
  <c r="AA130" i="1"/>
  <c r="AA131" i="1"/>
  <c r="AA132" i="1"/>
  <c r="AA133" i="1"/>
  <c r="AA134" i="1"/>
  <c r="AA135" i="1"/>
  <c r="AA136" i="1"/>
  <c r="AA137" i="1"/>
  <c r="AA138" i="1"/>
  <c r="AA139" i="1"/>
  <c r="AA140" i="1"/>
  <c r="AA141" i="1"/>
  <c r="AA142" i="1"/>
  <c r="AA143" i="1"/>
  <c r="AA144" i="1"/>
  <c r="AA145" i="1"/>
  <c r="AA146" i="1"/>
  <c r="AA147" i="1"/>
  <c r="AA148" i="1"/>
  <c r="AA149" i="1"/>
  <c r="AA150" i="1"/>
  <c r="AA151" i="1"/>
  <c r="AA152" i="1"/>
  <c r="AA153" i="1"/>
  <c r="AA154" i="1"/>
  <c r="AA155" i="1"/>
  <c r="AA156" i="1"/>
  <c r="AA157" i="1"/>
  <c r="AA158" i="1"/>
  <c r="AA159" i="1"/>
  <c r="AA160" i="1"/>
  <c r="AA161" i="1"/>
  <c r="AA162" i="1"/>
  <c r="AA163" i="1"/>
  <c r="AA164" i="1"/>
  <c r="AA165" i="1"/>
  <c r="AA166" i="1"/>
  <c r="AA167" i="1"/>
  <c r="AA168" i="1"/>
  <c r="AA169" i="1"/>
  <c r="AA170" i="1"/>
  <c r="AA171" i="1"/>
  <c r="AA172" i="1"/>
  <c r="AA173" i="1"/>
  <c r="AA174" i="1"/>
  <c r="AA175" i="1"/>
  <c r="AA176" i="1"/>
  <c r="AA177" i="1"/>
  <c r="AA178" i="1"/>
  <c r="AA179" i="1"/>
  <c r="AA180" i="1"/>
  <c r="AA181" i="1"/>
  <c r="AA182" i="1"/>
  <c r="AA183" i="1"/>
  <c r="AA184" i="1"/>
  <c r="AA185" i="1"/>
  <c r="AA186" i="1"/>
  <c r="AA187" i="1"/>
  <c r="AA188" i="1"/>
  <c r="AA189" i="1"/>
  <c r="AA190" i="1"/>
  <c r="AA191" i="1"/>
  <c r="AA192" i="1"/>
  <c r="AA193" i="1"/>
  <c r="AA194" i="1"/>
  <c r="AA195" i="1"/>
  <c r="AA196" i="1"/>
  <c r="AA197" i="1"/>
  <c r="AA198" i="1"/>
  <c r="AA199" i="1"/>
  <c r="AA200" i="1"/>
  <c r="AA201" i="1"/>
  <c r="AA202" i="1"/>
  <c r="AA203" i="1"/>
  <c r="AA204" i="1"/>
  <c r="AA205" i="1"/>
  <c r="AA206" i="1"/>
  <c r="AA207" i="1"/>
  <c r="AA208" i="1"/>
  <c r="AA209" i="1"/>
  <c r="AA210" i="1"/>
  <c r="AA211" i="1"/>
  <c r="AA212" i="1"/>
  <c r="AA213" i="1"/>
  <c r="AA214" i="1"/>
  <c r="AA215" i="1"/>
  <c r="AA216" i="1"/>
  <c r="AA217" i="1"/>
  <c r="AA218" i="1"/>
  <c r="AA219" i="1"/>
  <c r="AA220" i="1"/>
  <c r="AA221" i="1"/>
  <c r="AA222" i="1"/>
  <c r="AA223" i="1"/>
  <c r="AA224" i="1"/>
  <c r="AA225" i="1"/>
  <c r="AA226" i="1"/>
  <c r="AA227" i="1"/>
  <c r="AA228" i="1"/>
  <c r="AA229" i="1"/>
  <c r="AA230" i="1"/>
  <c r="AA231" i="1"/>
  <c r="AA232" i="1"/>
  <c r="AA233" i="1"/>
  <c r="AA234" i="1"/>
  <c r="AA235" i="1"/>
  <c r="AA236" i="1"/>
  <c r="AA237" i="1"/>
  <c r="AA238" i="1"/>
  <c r="AA239" i="1"/>
  <c r="AA240" i="1"/>
  <c r="AA241" i="1"/>
  <c r="AA242" i="1"/>
  <c r="AA243" i="1"/>
  <c r="AA244" i="1"/>
  <c r="AA245" i="1"/>
  <c r="AA246" i="1"/>
  <c r="AA247" i="1"/>
  <c r="AA248" i="1"/>
  <c r="AA249" i="1"/>
  <c r="AA250" i="1"/>
  <c r="AA251" i="1"/>
  <c r="AA252" i="1"/>
  <c r="AA253" i="1"/>
  <c r="AA254" i="1"/>
  <c r="AA255" i="1"/>
  <c r="AA256" i="1"/>
  <c r="AA257" i="1"/>
  <c r="AA258" i="1"/>
  <c r="AA259" i="1"/>
  <c r="AA260" i="1"/>
  <c r="AA261" i="1"/>
  <c r="AA262" i="1"/>
  <c r="AA263" i="1"/>
  <c r="AA264" i="1"/>
  <c r="AA265" i="1"/>
  <c r="AA266" i="1"/>
  <c r="AA267" i="1"/>
  <c r="AA268" i="1"/>
  <c r="AA269" i="1"/>
  <c r="AA270" i="1"/>
  <c r="AA271" i="1"/>
  <c r="AA272" i="1"/>
  <c r="AA273" i="1"/>
  <c r="AA274" i="1"/>
  <c r="AA275" i="1"/>
  <c r="AA276" i="1"/>
  <c r="AA277" i="1"/>
  <c r="AA278" i="1"/>
  <c r="AA279" i="1"/>
  <c r="AA280" i="1"/>
  <c r="AA281" i="1"/>
  <c r="AA282" i="1"/>
  <c r="AA283" i="1"/>
  <c r="AA284" i="1"/>
  <c r="AA285" i="1"/>
  <c r="AA286" i="1"/>
  <c r="AA287" i="1"/>
  <c r="AA288" i="1"/>
  <c r="AA289" i="1"/>
  <c r="AA290" i="1"/>
  <c r="AA291" i="1"/>
  <c r="AA292" i="1"/>
  <c r="AA293" i="1"/>
  <c r="AA294" i="1"/>
  <c r="AA295" i="1"/>
  <c r="AA296" i="1"/>
  <c r="AA297" i="1"/>
  <c r="AA298" i="1"/>
  <c r="AA299" i="1"/>
  <c r="AA300" i="1"/>
  <c r="AA301" i="1"/>
  <c r="AA302" i="1"/>
  <c r="AA303" i="1"/>
  <c r="AA304" i="1"/>
  <c r="AA305" i="1"/>
  <c r="AA306" i="1"/>
  <c r="AA307" i="1"/>
  <c r="AA308" i="1"/>
  <c r="AA309" i="1"/>
  <c r="AA310" i="1"/>
  <c r="AA311" i="1"/>
  <c r="AA312" i="1"/>
  <c r="AA313" i="1"/>
  <c r="AA314" i="1"/>
  <c r="AA315" i="1"/>
  <c r="AA316" i="1"/>
  <c r="AA317" i="1"/>
  <c r="AA318" i="1"/>
  <c r="AA319" i="1"/>
  <c r="AA320" i="1"/>
  <c r="AA321" i="1"/>
  <c r="AA322" i="1"/>
  <c r="AA323" i="1"/>
  <c r="AA324" i="1"/>
  <c r="AA325" i="1"/>
  <c r="AA326" i="1"/>
  <c r="AA327" i="1"/>
  <c r="AA328" i="1"/>
  <c r="AA329" i="1"/>
  <c r="AA330" i="1"/>
  <c r="AA331" i="1"/>
  <c r="AA332" i="1"/>
  <c r="AA333" i="1"/>
  <c r="AA334" i="1"/>
  <c r="AA335" i="1"/>
  <c r="AA336" i="1"/>
  <c r="AA337" i="1"/>
  <c r="AA338" i="1"/>
  <c r="AA339" i="1"/>
  <c r="AA340" i="1"/>
  <c r="AA341" i="1"/>
  <c r="AA342" i="1"/>
  <c r="AA343" i="1"/>
  <c r="AA344" i="1"/>
  <c r="AA345" i="1"/>
  <c r="AA346" i="1"/>
  <c r="AA347" i="1"/>
  <c r="AA348" i="1"/>
  <c r="AA349" i="1"/>
  <c r="AA350" i="1"/>
  <c r="AA351" i="1"/>
  <c r="AA352" i="1"/>
  <c r="AA353" i="1"/>
  <c r="AA354" i="1"/>
  <c r="AA355" i="1"/>
  <c r="AA356" i="1"/>
  <c r="AA357" i="1"/>
  <c r="AA358" i="1"/>
  <c r="AA359" i="1"/>
  <c r="AA360" i="1"/>
  <c r="AA361" i="1"/>
  <c r="AA362" i="1"/>
  <c r="AA363" i="1"/>
  <c r="AA364" i="1"/>
  <c r="AA365" i="1"/>
  <c r="AA366" i="1"/>
  <c r="AA367" i="1"/>
  <c r="AA368" i="1"/>
  <c r="AA369" i="1"/>
  <c r="AA370" i="1"/>
  <c r="AA371" i="1"/>
  <c r="AA372" i="1"/>
  <c r="AA373" i="1"/>
  <c r="AA374" i="1"/>
  <c r="AA375" i="1"/>
  <c r="AA376" i="1"/>
  <c r="AA377" i="1"/>
  <c r="AA378" i="1"/>
  <c r="AA379" i="1"/>
  <c r="AA380" i="1"/>
  <c r="AA381" i="1"/>
  <c r="AA382" i="1"/>
  <c r="AA383" i="1"/>
  <c r="AA384" i="1"/>
  <c r="AA385" i="1"/>
  <c r="AA386" i="1"/>
  <c r="AA387" i="1"/>
  <c r="AA388" i="1"/>
  <c r="AA389" i="1"/>
  <c r="AA390" i="1"/>
  <c r="AA391" i="1"/>
  <c r="AA392" i="1"/>
  <c r="AA393" i="1"/>
  <c r="AA394" i="1"/>
  <c r="AA395" i="1"/>
  <c r="AA396" i="1"/>
  <c r="AA397" i="1"/>
  <c r="AA398" i="1"/>
  <c r="AA399" i="1"/>
  <c r="AA400" i="1"/>
  <c r="AA401" i="1"/>
  <c r="AA402" i="1"/>
  <c r="AA403" i="1"/>
  <c r="AA404" i="1"/>
  <c r="AA405" i="1"/>
  <c r="AA406" i="1"/>
  <c r="AA407" i="1"/>
  <c r="AA408" i="1"/>
  <c r="AA409" i="1"/>
  <c r="AA410" i="1"/>
  <c r="AA411" i="1"/>
  <c r="AA412" i="1"/>
  <c r="AA413" i="1"/>
  <c r="AA414" i="1"/>
  <c r="AA415" i="1"/>
  <c r="AA416" i="1"/>
  <c r="AA417" i="1"/>
  <c r="AA418" i="1"/>
  <c r="AA419" i="1"/>
  <c r="AA420" i="1"/>
  <c r="AA421" i="1"/>
  <c r="AA422" i="1"/>
  <c r="AA423" i="1"/>
  <c r="AA424" i="1"/>
  <c r="AA425" i="1"/>
  <c r="AA426" i="1"/>
  <c r="AA427" i="1"/>
  <c r="AA428" i="1"/>
  <c r="AA429" i="1"/>
  <c r="AA430" i="1"/>
  <c r="AA431" i="1"/>
  <c r="AA432" i="1"/>
  <c r="AA433" i="1"/>
  <c r="AA434" i="1"/>
  <c r="AA435" i="1"/>
  <c r="AA436" i="1"/>
  <c r="AA437" i="1"/>
  <c r="AA438" i="1"/>
  <c r="AA439" i="1"/>
  <c r="AA440" i="1"/>
  <c r="AA441" i="1"/>
  <c r="AA442" i="1"/>
  <c r="AA443" i="1"/>
  <c r="AA444" i="1"/>
  <c r="AA445" i="1"/>
  <c r="AA446" i="1"/>
  <c r="AA447" i="1"/>
  <c r="AA448" i="1"/>
  <c r="AA449" i="1"/>
  <c r="AA450" i="1"/>
  <c r="AA451" i="1"/>
  <c r="AA452" i="1"/>
  <c r="AA453" i="1"/>
  <c r="AA454" i="1"/>
  <c r="AA455" i="1"/>
  <c r="AA456" i="1"/>
  <c r="AA457" i="1"/>
  <c r="AA458" i="1"/>
  <c r="AA459" i="1"/>
  <c r="AA460" i="1"/>
  <c r="AA461" i="1"/>
  <c r="AA462" i="1"/>
  <c r="AA463" i="1"/>
  <c r="AA464" i="1"/>
  <c r="AA465" i="1"/>
  <c r="AA466" i="1"/>
  <c r="AA467" i="1"/>
  <c r="AA468" i="1"/>
  <c r="AA469" i="1"/>
  <c r="AA470" i="1"/>
  <c r="AA471" i="1"/>
  <c r="AA472" i="1"/>
  <c r="AA473" i="1"/>
  <c r="AA474" i="1"/>
  <c r="AA475" i="1"/>
  <c r="AA476" i="1"/>
  <c r="AA477" i="1"/>
  <c r="AA478" i="1"/>
  <c r="AA479" i="1"/>
  <c r="AA480" i="1"/>
  <c r="AA481" i="1"/>
  <c r="AA482" i="1"/>
  <c r="AA483" i="1"/>
  <c r="AA484" i="1"/>
  <c r="AA485" i="1"/>
  <c r="AA486" i="1"/>
  <c r="AA487" i="1"/>
  <c r="AA488" i="1"/>
  <c r="AA489" i="1"/>
  <c r="AA490" i="1"/>
  <c r="AA491" i="1"/>
  <c r="AA492" i="1"/>
  <c r="AA493" i="1"/>
  <c r="AA494" i="1"/>
  <c r="AA495" i="1"/>
  <c r="AA496" i="1"/>
  <c r="AA497" i="1"/>
  <c r="AA498" i="1"/>
  <c r="AA499" i="1"/>
  <c r="AA500" i="1"/>
  <c r="AA501" i="1"/>
  <c r="AA502" i="1"/>
  <c r="AA503" i="1"/>
  <c r="AA504" i="1"/>
  <c r="AA505" i="1"/>
  <c r="AA506" i="1"/>
  <c r="AA507" i="1"/>
  <c r="AA508" i="1"/>
  <c r="AA509" i="1"/>
  <c r="AA510" i="1"/>
  <c r="AA511" i="1"/>
  <c r="AA512" i="1"/>
  <c r="AA513" i="1"/>
  <c r="AA514" i="1"/>
  <c r="AA515" i="1"/>
  <c r="AA516" i="1"/>
  <c r="AA517" i="1"/>
  <c r="AA518" i="1"/>
  <c r="AA519" i="1"/>
  <c r="AA520" i="1"/>
  <c r="AA521" i="1"/>
  <c r="AA522" i="1"/>
  <c r="AA523" i="1"/>
  <c r="AA524" i="1"/>
  <c r="AA525" i="1"/>
  <c r="AA526" i="1"/>
  <c r="AA527" i="1"/>
  <c r="AA528" i="1"/>
  <c r="AA529" i="1"/>
  <c r="AA530" i="1"/>
  <c r="AA531" i="1"/>
  <c r="AA532" i="1"/>
  <c r="AA533" i="1"/>
  <c r="AA534" i="1"/>
  <c r="AA535" i="1"/>
  <c r="AA536" i="1"/>
  <c r="AA537" i="1"/>
  <c r="AA538" i="1"/>
  <c r="AA539" i="1"/>
  <c r="AA540" i="1"/>
  <c r="AA541" i="1"/>
  <c r="AA542" i="1"/>
  <c r="AA543" i="1"/>
  <c r="AA544" i="1"/>
  <c r="AA545" i="1"/>
  <c r="AA546" i="1"/>
  <c r="AA547" i="1"/>
  <c r="AA548" i="1"/>
  <c r="AA549" i="1"/>
  <c r="AA550" i="1"/>
  <c r="AA551" i="1"/>
  <c r="AA552" i="1"/>
  <c r="AA553" i="1"/>
  <c r="AA554" i="1"/>
  <c r="AA555" i="1"/>
  <c r="AA556" i="1"/>
  <c r="AA557" i="1"/>
  <c r="AA558" i="1"/>
  <c r="AA559" i="1"/>
  <c r="AA560" i="1"/>
  <c r="AA561" i="1"/>
  <c r="AA562" i="1"/>
  <c r="AA563" i="1"/>
  <c r="AA564" i="1"/>
  <c r="AA565" i="1"/>
  <c r="AA566" i="1"/>
  <c r="AA567" i="1"/>
  <c r="AA568" i="1"/>
  <c r="AA569" i="1"/>
  <c r="AA570" i="1"/>
  <c r="AA571" i="1"/>
  <c r="AA572" i="1"/>
  <c r="AA573" i="1"/>
  <c r="AA574" i="1"/>
  <c r="AA575" i="1"/>
  <c r="AA576" i="1"/>
  <c r="AA577" i="1"/>
  <c r="AA578" i="1"/>
  <c r="AA579" i="1"/>
  <c r="AA580" i="1"/>
  <c r="AA581" i="1"/>
  <c r="AA582" i="1"/>
  <c r="AA583" i="1"/>
  <c r="AA584" i="1"/>
  <c r="AA585" i="1"/>
  <c r="AA586" i="1"/>
  <c r="AA587" i="1"/>
  <c r="AA588" i="1"/>
  <c r="AA589" i="1"/>
  <c r="AA590" i="1"/>
  <c r="AA591" i="1"/>
  <c r="AA592" i="1"/>
  <c r="AA593" i="1"/>
  <c r="AA594" i="1"/>
  <c r="AA595" i="1"/>
  <c r="AA596" i="1"/>
  <c r="AA597" i="1"/>
  <c r="AA598" i="1"/>
  <c r="AA599" i="1"/>
  <c r="AA600" i="1"/>
  <c r="AA601" i="1"/>
  <c r="AA602" i="1"/>
  <c r="AA603" i="1"/>
  <c r="AA604" i="1"/>
  <c r="AA605" i="1"/>
  <c r="AA606" i="1"/>
  <c r="AA607" i="1"/>
  <c r="AA608" i="1"/>
  <c r="AA609" i="1"/>
  <c r="AA610" i="1"/>
  <c r="AA611" i="1"/>
  <c r="AA612" i="1"/>
  <c r="AA613" i="1"/>
  <c r="AA614" i="1"/>
  <c r="AA615" i="1"/>
  <c r="AA616" i="1"/>
  <c r="AA617" i="1"/>
  <c r="AA618" i="1"/>
  <c r="AA619" i="1"/>
  <c r="AA620" i="1"/>
  <c r="AA621" i="1"/>
  <c r="AA622" i="1"/>
  <c r="AA623" i="1"/>
  <c r="AA624" i="1"/>
  <c r="AA625" i="1"/>
  <c r="AA626" i="1"/>
  <c r="AA627" i="1"/>
  <c r="AA628" i="1"/>
  <c r="AA629" i="1"/>
  <c r="AA630" i="1"/>
  <c r="AA631" i="1"/>
  <c r="AA632" i="1"/>
  <c r="AA633" i="1"/>
  <c r="AA634" i="1"/>
  <c r="AA635" i="1"/>
  <c r="AA636" i="1"/>
  <c r="AA637" i="1"/>
  <c r="AA638" i="1"/>
  <c r="AA639" i="1"/>
  <c r="AA640" i="1"/>
  <c r="AA641" i="1"/>
  <c r="AA642" i="1"/>
  <c r="AA643" i="1"/>
  <c r="AA644" i="1"/>
  <c r="AA645" i="1"/>
  <c r="AA646" i="1"/>
  <c r="AA647" i="1"/>
  <c r="AA648" i="1"/>
  <c r="AA649" i="1"/>
  <c r="AA650" i="1"/>
  <c r="AA651" i="1"/>
  <c r="AA652" i="1"/>
  <c r="AA653" i="1"/>
  <c r="AA654" i="1"/>
  <c r="AA655" i="1"/>
  <c r="AA656" i="1"/>
  <c r="AA657" i="1"/>
  <c r="AA658" i="1"/>
  <c r="AA659" i="1"/>
  <c r="AA660" i="1"/>
  <c r="AA661" i="1"/>
  <c r="AA662" i="1"/>
  <c r="AA663" i="1"/>
  <c r="AA664" i="1"/>
  <c r="AA665" i="1"/>
  <c r="AA666" i="1"/>
  <c r="AA667" i="1"/>
  <c r="AA668" i="1"/>
  <c r="AA669" i="1"/>
  <c r="AA670" i="1"/>
  <c r="AA671" i="1"/>
  <c r="AA672" i="1"/>
  <c r="AA673" i="1"/>
  <c r="AA674" i="1"/>
  <c r="AA675" i="1"/>
  <c r="AA676" i="1"/>
  <c r="AA677" i="1"/>
  <c r="AA678" i="1"/>
  <c r="AA679" i="1"/>
  <c r="AA680" i="1"/>
  <c r="AA681" i="1"/>
  <c r="AA682" i="1"/>
  <c r="AA683" i="1"/>
  <c r="AA684" i="1"/>
  <c r="AA685" i="1"/>
  <c r="AA686" i="1"/>
  <c r="AA687" i="1"/>
  <c r="AA688" i="1"/>
  <c r="AA689" i="1"/>
  <c r="AA690" i="1"/>
  <c r="AA691" i="1"/>
  <c r="AA692" i="1"/>
  <c r="AA693" i="1"/>
  <c r="AA694" i="1"/>
  <c r="AA695" i="1"/>
  <c r="AA696" i="1"/>
  <c r="AA697" i="1"/>
  <c r="AA698" i="1"/>
  <c r="AA699" i="1"/>
  <c r="AA700" i="1"/>
  <c r="AA701" i="1"/>
  <c r="AA702" i="1"/>
  <c r="AA703" i="1"/>
  <c r="AA704" i="1"/>
  <c r="AA705" i="1"/>
  <c r="AA706" i="1"/>
  <c r="AA707" i="1"/>
  <c r="AA708" i="1"/>
  <c r="AA709" i="1"/>
  <c r="AA710" i="1"/>
  <c r="AA711" i="1"/>
  <c r="AA712" i="1"/>
  <c r="AA713" i="1"/>
  <c r="AA714" i="1"/>
  <c r="AA715" i="1"/>
  <c r="AA716" i="1"/>
  <c r="AA717" i="1"/>
  <c r="AA718" i="1"/>
  <c r="AA719" i="1"/>
  <c r="AA720" i="1"/>
  <c r="AA721" i="1"/>
  <c r="AA722" i="1"/>
  <c r="AA723" i="1"/>
  <c r="AA724" i="1"/>
  <c r="AA725" i="1"/>
  <c r="AA726" i="1"/>
  <c r="AA727" i="1"/>
  <c r="AA728" i="1"/>
  <c r="AA729" i="1"/>
  <c r="AA730" i="1"/>
  <c r="AA731" i="1"/>
  <c r="AA732" i="1"/>
  <c r="AA733" i="1"/>
  <c r="AA734" i="1"/>
  <c r="AA735" i="1"/>
  <c r="AA736" i="1"/>
  <c r="AA737" i="1"/>
  <c r="AA738" i="1"/>
  <c r="AA739" i="1"/>
  <c r="AA740" i="1"/>
  <c r="AA741" i="1"/>
  <c r="AA742" i="1"/>
  <c r="AA743" i="1"/>
  <c r="AA744" i="1"/>
  <c r="AA745" i="1"/>
  <c r="AA746" i="1"/>
  <c r="AA747" i="1"/>
  <c r="AA748" i="1"/>
  <c r="AA749" i="1"/>
  <c r="AA750" i="1"/>
  <c r="AA751" i="1"/>
  <c r="AA752" i="1"/>
  <c r="AA753" i="1"/>
  <c r="AA754" i="1"/>
  <c r="AA755" i="1"/>
  <c r="AA756" i="1"/>
  <c r="AA757" i="1"/>
  <c r="AA758" i="1"/>
  <c r="AA759" i="1"/>
  <c r="AA760" i="1"/>
  <c r="AA761" i="1"/>
  <c r="AA762" i="1"/>
  <c r="AA763" i="1"/>
  <c r="AA764" i="1"/>
  <c r="AA765" i="1"/>
  <c r="AA766" i="1"/>
  <c r="AA767" i="1"/>
  <c r="AA768" i="1"/>
  <c r="AA769" i="1"/>
  <c r="AA770" i="1"/>
  <c r="AA771" i="1"/>
  <c r="AA772" i="1"/>
  <c r="AA773" i="1"/>
  <c r="AA774" i="1"/>
  <c r="AA775" i="1"/>
  <c r="AA776" i="1"/>
  <c r="AA777" i="1"/>
  <c r="AA778" i="1"/>
  <c r="AA779" i="1"/>
  <c r="AA780" i="1"/>
  <c r="AA781" i="1"/>
  <c r="AA782" i="1"/>
  <c r="AA783" i="1"/>
  <c r="AA784" i="1"/>
  <c r="AA785" i="1"/>
  <c r="AA786" i="1"/>
  <c r="AA787" i="1"/>
  <c r="AA788" i="1"/>
  <c r="AA789" i="1"/>
  <c r="AA790" i="1"/>
  <c r="AA791" i="1"/>
  <c r="AA792" i="1"/>
  <c r="AA793" i="1"/>
  <c r="AA794" i="1"/>
  <c r="AA795" i="1"/>
  <c r="AA796" i="1"/>
  <c r="AA797" i="1"/>
  <c r="AA798" i="1"/>
  <c r="AA799" i="1"/>
  <c r="AA800" i="1"/>
  <c r="AA801" i="1"/>
  <c r="AA802" i="1"/>
  <c r="AA803" i="1"/>
  <c r="AA804" i="1"/>
  <c r="AA805" i="1"/>
  <c r="AA806" i="1"/>
  <c r="AA807" i="1"/>
  <c r="AA808" i="1"/>
  <c r="AA809" i="1"/>
  <c r="AA810" i="1"/>
  <c r="AA811" i="1"/>
  <c r="AA812" i="1"/>
  <c r="AA813" i="1"/>
  <c r="AA814" i="1"/>
  <c r="AA815" i="1"/>
  <c r="AA816" i="1"/>
  <c r="AA817" i="1"/>
  <c r="AA818" i="1"/>
  <c r="AA819" i="1"/>
  <c r="AA820" i="1"/>
  <c r="AA821" i="1"/>
  <c r="AA822" i="1"/>
  <c r="AA823" i="1"/>
  <c r="AA824" i="1"/>
  <c r="AA825" i="1"/>
  <c r="AA826" i="1"/>
  <c r="AA827" i="1"/>
  <c r="AA828" i="1"/>
  <c r="AA829" i="1"/>
  <c r="AA830" i="1"/>
  <c r="AA831" i="1"/>
  <c r="AA832" i="1"/>
  <c r="AA833" i="1"/>
  <c r="AA834" i="1"/>
  <c r="AA835" i="1"/>
  <c r="AA836" i="1"/>
  <c r="AA837" i="1"/>
  <c r="AA838" i="1"/>
  <c r="AA839" i="1"/>
  <c r="AA840" i="1"/>
  <c r="AA841" i="1"/>
  <c r="AA842" i="1"/>
  <c r="AA843" i="1"/>
  <c r="AA844" i="1"/>
  <c r="AA845" i="1"/>
  <c r="AA846" i="1"/>
  <c r="AA847" i="1"/>
  <c r="AA848" i="1"/>
  <c r="AA849" i="1"/>
  <c r="AA850" i="1"/>
  <c r="AA851" i="1"/>
  <c r="AA852" i="1"/>
  <c r="AA853" i="1"/>
  <c r="AA854" i="1"/>
  <c r="AA855" i="1"/>
  <c r="AA856" i="1"/>
  <c r="AA857" i="1"/>
  <c r="AA858" i="1"/>
  <c r="AA859" i="1"/>
  <c r="AA860" i="1"/>
  <c r="AA861" i="1"/>
  <c r="AA862" i="1"/>
  <c r="AA863" i="1"/>
  <c r="AA864" i="1"/>
  <c r="AA865" i="1"/>
  <c r="AA866" i="1"/>
  <c r="AA867" i="1"/>
  <c r="AA868" i="1"/>
  <c r="AA869" i="1"/>
  <c r="AA870" i="1"/>
  <c r="AA871" i="1"/>
  <c r="AA872" i="1"/>
  <c r="AA873" i="1"/>
  <c r="AA874" i="1"/>
  <c r="AA875" i="1"/>
  <c r="AA876" i="1"/>
  <c r="AA877" i="1"/>
  <c r="AA878" i="1"/>
  <c r="AA879" i="1"/>
  <c r="AA880" i="1"/>
  <c r="AA881" i="1"/>
  <c r="AA882" i="1"/>
  <c r="AA883" i="1"/>
  <c r="AA884" i="1"/>
  <c r="AA885" i="1"/>
  <c r="AA886" i="1"/>
  <c r="AA887" i="1"/>
  <c r="AA888" i="1"/>
  <c r="AA889" i="1"/>
  <c r="AA890" i="1"/>
  <c r="AA891" i="1"/>
  <c r="AA892" i="1"/>
  <c r="AA893" i="1"/>
  <c r="AA894" i="1"/>
  <c r="AA895" i="1"/>
  <c r="AA896" i="1"/>
  <c r="AA897" i="1"/>
  <c r="AA898" i="1"/>
  <c r="AA899" i="1"/>
  <c r="AA900" i="1"/>
  <c r="AA901" i="1"/>
  <c r="AA902" i="1"/>
  <c r="AA903" i="1"/>
  <c r="AA904" i="1"/>
  <c r="AA905" i="1"/>
  <c r="AA906" i="1"/>
  <c r="AA907" i="1"/>
  <c r="AA908" i="1"/>
  <c r="AA909" i="1"/>
  <c r="AA910" i="1"/>
  <c r="AA911" i="1"/>
  <c r="AA912" i="1"/>
  <c r="AA913" i="1"/>
  <c r="AA914" i="1"/>
  <c r="AA915" i="1"/>
  <c r="AA916" i="1"/>
  <c r="AA917" i="1"/>
  <c r="AA918" i="1"/>
  <c r="AA919" i="1"/>
  <c r="AA920" i="1"/>
  <c r="AA921" i="1"/>
  <c r="AA922" i="1"/>
  <c r="AA923" i="1"/>
  <c r="AA924" i="1"/>
  <c r="AA925" i="1"/>
  <c r="AA926" i="1"/>
  <c r="AA927" i="1"/>
  <c r="AA928" i="1"/>
  <c r="AA929" i="1"/>
  <c r="AA930" i="1"/>
  <c r="AA931" i="1"/>
  <c r="AA932" i="1"/>
  <c r="AA933" i="1"/>
  <c r="AA934" i="1"/>
  <c r="AA935" i="1"/>
  <c r="AA936" i="1"/>
  <c r="AA937" i="1"/>
  <c r="AA938" i="1"/>
  <c r="AA939" i="1"/>
  <c r="AA940" i="1"/>
  <c r="AA941" i="1"/>
  <c r="AA942" i="1"/>
  <c r="AA943" i="1"/>
  <c r="AA944" i="1"/>
  <c r="AA945" i="1"/>
  <c r="AA946" i="1"/>
  <c r="AA947" i="1"/>
  <c r="AA948" i="1"/>
  <c r="AA949" i="1"/>
  <c r="AA950" i="1"/>
  <c r="AA951" i="1"/>
  <c r="AA952" i="1"/>
  <c r="AA953" i="1"/>
  <c r="AA954" i="1"/>
  <c r="AA955" i="1"/>
  <c r="AA956" i="1"/>
  <c r="AA957" i="1"/>
  <c r="AA958" i="1"/>
  <c r="AA959" i="1"/>
  <c r="AA960" i="1"/>
  <c r="AA961" i="1"/>
  <c r="AA962" i="1"/>
  <c r="AA963" i="1"/>
  <c r="AA964" i="1"/>
  <c r="AA965" i="1"/>
  <c r="AA966" i="1"/>
  <c r="AA967" i="1"/>
  <c r="AA968" i="1"/>
  <c r="AA969" i="1"/>
  <c r="AA970" i="1"/>
  <c r="AA971" i="1"/>
  <c r="AA972" i="1"/>
  <c r="AA973" i="1"/>
  <c r="AA974" i="1"/>
  <c r="AA975" i="1"/>
  <c r="AA976" i="1"/>
  <c r="AA977" i="1"/>
  <c r="AA978" i="1"/>
  <c r="AA979" i="1"/>
  <c r="AA980" i="1"/>
  <c r="AA981" i="1"/>
  <c r="AA982" i="1"/>
  <c r="AA983" i="1"/>
  <c r="AA984" i="1"/>
  <c r="AA985" i="1"/>
  <c r="AA986" i="1"/>
  <c r="AA987" i="1"/>
  <c r="AA988" i="1"/>
  <c r="AA989" i="1"/>
  <c r="AA990" i="1"/>
  <c r="AA991" i="1"/>
  <c r="AA992" i="1"/>
  <c r="AA993" i="1"/>
  <c r="AA994" i="1"/>
  <c r="AA995" i="1"/>
  <c r="AA996" i="1"/>
  <c r="AA997" i="1"/>
  <c r="AA998" i="1"/>
  <c r="AA999" i="1"/>
  <c r="AA1000" i="1"/>
  <c r="AA1001" i="1"/>
  <c r="AA1002" i="1"/>
  <c r="AA1003" i="1"/>
  <c r="AA1004" i="1"/>
  <c r="AA1005" i="1"/>
  <c r="AA1006" i="1"/>
  <c r="AA1007" i="1"/>
  <c r="AA1008" i="1"/>
  <c r="AA1009" i="1"/>
  <c r="AA1010" i="1"/>
  <c r="AA1011" i="1"/>
  <c r="AA1012" i="1"/>
  <c r="AA1013" i="1"/>
  <c r="AA1014" i="1"/>
  <c r="AA1015" i="1"/>
  <c r="AA1016" i="1"/>
  <c r="AA1017" i="1"/>
  <c r="AA1018" i="1"/>
  <c r="AA1019" i="1"/>
  <c r="AA1020" i="1"/>
  <c r="AA1021" i="1"/>
  <c r="AA1022" i="1"/>
  <c r="AA1023" i="1"/>
  <c r="AA1024" i="1"/>
  <c r="AA1025" i="1"/>
  <c r="AA1026" i="1"/>
  <c r="AA1027" i="1"/>
  <c r="AA1028" i="1"/>
  <c r="AA1029" i="1"/>
  <c r="AA1030" i="1"/>
  <c r="AA1031" i="1"/>
  <c r="AA1032" i="1"/>
  <c r="AA1033" i="1"/>
  <c r="AA1034" i="1"/>
  <c r="AA1035" i="1"/>
  <c r="AA1036" i="1"/>
  <c r="AA1037" i="1"/>
  <c r="AA1038" i="1"/>
  <c r="AA1039" i="1"/>
  <c r="AA1040" i="1"/>
  <c r="AA1041" i="1"/>
  <c r="AA1042" i="1"/>
  <c r="AA1043" i="1"/>
  <c r="AA1044" i="1"/>
  <c r="AA1045" i="1"/>
  <c r="AA1046" i="1"/>
  <c r="AA1047" i="1"/>
  <c r="AA1048" i="1"/>
  <c r="AA1049" i="1"/>
  <c r="AA1050" i="1"/>
  <c r="AA1051" i="1"/>
  <c r="AA1052" i="1"/>
  <c r="AA1053" i="1"/>
  <c r="AA1054" i="1"/>
  <c r="AA1055" i="1"/>
  <c r="AA1056" i="1"/>
  <c r="AA1057" i="1"/>
  <c r="AA1058" i="1"/>
  <c r="AA1059" i="1"/>
  <c r="AA1060" i="1"/>
  <c r="AA1061" i="1"/>
  <c r="AA1062" i="1"/>
  <c r="AA1063" i="1"/>
  <c r="AA1064" i="1"/>
  <c r="AA1065" i="1"/>
  <c r="AA1066" i="1"/>
  <c r="AA1067" i="1"/>
  <c r="AA1068" i="1"/>
  <c r="AA1069" i="1"/>
  <c r="AA1070" i="1"/>
  <c r="AA1071" i="1"/>
  <c r="AA1072" i="1"/>
  <c r="AA1073" i="1"/>
  <c r="AA1074" i="1"/>
  <c r="AA1075" i="1"/>
  <c r="AA1076" i="1"/>
  <c r="AA1077" i="1"/>
  <c r="AA1078" i="1"/>
  <c r="AA1079" i="1"/>
  <c r="AA1080" i="1"/>
  <c r="AA1081" i="1"/>
  <c r="AA1082" i="1"/>
  <c r="AA1083" i="1"/>
  <c r="AA1084" i="1"/>
  <c r="AA1085" i="1"/>
  <c r="AA1086" i="1"/>
  <c r="AA1087" i="1"/>
  <c r="AA1088" i="1"/>
  <c r="AA1089" i="1"/>
  <c r="AA1090" i="1"/>
  <c r="AA1091" i="1"/>
  <c r="AA1092" i="1"/>
  <c r="AA1093" i="1"/>
  <c r="AA1094" i="1"/>
  <c r="AA1095" i="1"/>
  <c r="AA1096" i="1"/>
  <c r="AA1097" i="1"/>
  <c r="AA1098" i="1"/>
  <c r="AA1099" i="1"/>
  <c r="AA1100" i="1"/>
  <c r="AA1101" i="1"/>
  <c r="AA1102" i="1"/>
  <c r="AA1103" i="1"/>
  <c r="AA1104" i="1"/>
  <c r="AA1105" i="1"/>
  <c r="AA1106" i="1"/>
  <c r="AA1107" i="1"/>
  <c r="AA1108" i="1"/>
  <c r="AA1109" i="1"/>
  <c r="AA1110" i="1"/>
  <c r="AA1111" i="1"/>
  <c r="AA1112" i="1"/>
  <c r="AA1113" i="1"/>
  <c r="AA1114" i="1"/>
  <c r="AA1115" i="1"/>
  <c r="AA1116" i="1"/>
  <c r="AA1117" i="1"/>
  <c r="AA1118" i="1"/>
  <c r="AA1119" i="1"/>
  <c r="AA1120" i="1"/>
  <c r="AA1121" i="1"/>
  <c r="AA1122" i="1"/>
  <c r="AA1123" i="1"/>
  <c r="AA1124" i="1"/>
  <c r="AA1125" i="1"/>
  <c r="AA1126" i="1"/>
  <c r="AA1127" i="1"/>
  <c r="AA1128" i="1"/>
  <c r="AA1129" i="1"/>
  <c r="AA1130" i="1"/>
  <c r="AA1131" i="1"/>
  <c r="AA1132" i="1"/>
  <c r="AA1133" i="1"/>
  <c r="AA1134" i="1"/>
  <c r="AA1135" i="1"/>
  <c r="AA1136" i="1"/>
  <c r="AA1137" i="1"/>
  <c r="AA1138" i="1"/>
  <c r="AA1139" i="1"/>
  <c r="AA1140" i="1"/>
  <c r="AA1141" i="1"/>
  <c r="AA1142" i="1"/>
  <c r="AA1143" i="1"/>
  <c r="AA1144" i="1"/>
  <c r="AA1145" i="1"/>
  <c r="AA1146" i="1"/>
  <c r="AA1147" i="1"/>
  <c r="AA1148" i="1"/>
  <c r="AA1149" i="1"/>
  <c r="AA1150" i="1"/>
  <c r="AA1151" i="1"/>
  <c r="AA1152" i="1"/>
  <c r="AA1153" i="1"/>
  <c r="AA1154" i="1"/>
  <c r="AA1155" i="1"/>
  <c r="AA1156" i="1"/>
  <c r="AA1157" i="1"/>
  <c r="AA1158" i="1"/>
  <c r="AA1159" i="1"/>
  <c r="AA1160" i="1"/>
  <c r="AA1161" i="1"/>
  <c r="AA1162" i="1"/>
  <c r="AA1163" i="1"/>
  <c r="AA1164" i="1"/>
  <c r="AA1165" i="1"/>
  <c r="AA1166" i="1"/>
  <c r="AA1167" i="1"/>
  <c r="AA1168" i="1"/>
  <c r="AA1169" i="1"/>
  <c r="AA1170" i="1"/>
  <c r="AA1171" i="1"/>
  <c r="AA1172" i="1"/>
  <c r="AA1173" i="1"/>
  <c r="AA1174" i="1"/>
  <c r="AA1175" i="1"/>
  <c r="AA1176" i="1"/>
  <c r="AA1177" i="1"/>
  <c r="AA1178" i="1"/>
  <c r="AA1179" i="1"/>
  <c r="AA1180" i="1"/>
  <c r="AA1181" i="1"/>
  <c r="AA1182" i="1"/>
  <c r="AA1183" i="1"/>
  <c r="AA1184" i="1"/>
  <c r="AA1185" i="1"/>
  <c r="AA1186" i="1"/>
  <c r="AA1187" i="1"/>
  <c r="AA1188" i="1"/>
  <c r="AA1189" i="1"/>
  <c r="AA1190" i="1"/>
  <c r="AA1191" i="1"/>
  <c r="AA1192" i="1"/>
  <c r="AA1193" i="1"/>
  <c r="AA1194" i="1"/>
  <c r="AA1195" i="1"/>
  <c r="AA1196" i="1"/>
  <c r="AA1197" i="1"/>
  <c r="AA1198" i="1"/>
  <c r="AA1199" i="1"/>
  <c r="AA1200" i="1"/>
  <c r="AA1201" i="1"/>
  <c r="AA1202" i="1"/>
  <c r="AA1203" i="1"/>
  <c r="AA1204" i="1"/>
  <c r="AA1205" i="1"/>
  <c r="AA1206" i="1"/>
  <c r="AA1207" i="1"/>
  <c r="AA1208" i="1"/>
  <c r="AA1209" i="1"/>
  <c r="AA1210" i="1"/>
  <c r="AA1211" i="1"/>
  <c r="AA1212" i="1"/>
  <c r="AA1213" i="1"/>
  <c r="AA1214" i="1"/>
  <c r="AA1215" i="1"/>
  <c r="AA1216" i="1"/>
  <c r="AA1217" i="1"/>
  <c r="AA1218" i="1"/>
  <c r="AA1219" i="1"/>
  <c r="AA1220" i="1"/>
  <c r="AA1221" i="1"/>
  <c r="AA1222" i="1"/>
  <c r="AA1223" i="1"/>
  <c r="AA1224" i="1"/>
  <c r="AA1225" i="1"/>
  <c r="AA1226" i="1"/>
  <c r="AA1227" i="1"/>
  <c r="AA1228" i="1"/>
  <c r="AA1229" i="1"/>
  <c r="AA1230" i="1"/>
  <c r="AA1231" i="1"/>
  <c r="AA1232" i="1"/>
  <c r="AA1233" i="1"/>
  <c r="AA1234" i="1"/>
  <c r="AA1235" i="1"/>
  <c r="AA1236" i="1"/>
  <c r="AA1237" i="1"/>
  <c r="AA1238" i="1"/>
  <c r="AA1239" i="1"/>
  <c r="AA1240" i="1"/>
  <c r="AA1241" i="1"/>
  <c r="AA1242" i="1"/>
  <c r="AA1243" i="1"/>
  <c r="AA1244" i="1"/>
  <c r="AA1245" i="1"/>
  <c r="AA1246" i="1"/>
  <c r="AA1247" i="1"/>
  <c r="AA1248" i="1"/>
  <c r="AA1249" i="1"/>
  <c r="AA1250" i="1"/>
  <c r="AA1251" i="1"/>
  <c r="AA1252" i="1"/>
  <c r="AA1253" i="1"/>
  <c r="AA1254" i="1"/>
  <c r="AA1255" i="1"/>
  <c r="AA1256" i="1"/>
  <c r="AA1257" i="1"/>
  <c r="AA1258" i="1"/>
  <c r="AA1259" i="1"/>
  <c r="AA1260" i="1"/>
  <c r="AA1261" i="1"/>
  <c r="AA1262" i="1"/>
  <c r="AA1263" i="1"/>
  <c r="AA1264" i="1"/>
  <c r="AA1265" i="1"/>
  <c r="AA1266" i="1"/>
  <c r="AA1267" i="1"/>
  <c r="AA1268" i="1"/>
  <c r="AA1269" i="1"/>
  <c r="AA1270" i="1"/>
  <c r="AA1271" i="1"/>
  <c r="AA1272" i="1"/>
  <c r="AA1273" i="1"/>
  <c r="AA1274" i="1"/>
  <c r="AA1275" i="1"/>
  <c r="AA1276" i="1"/>
  <c r="AA1277" i="1"/>
  <c r="AA1278" i="1"/>
  <c r="AA1279" i="1"/>
  <c r="AA1280" i="1"/>
  <c r="AA1281" i="1"/>
  <c r="AA1282" i="1"/>
  <c r="AA1283" i="1"/>
  <c r="AA1284" i="1"/>
  <c r="AA1285" i="1"/>
  <c r="AA1286" i="1"/>
  <c r="AA1287" i="1"/>
  <c r="AA1288" i="1"/>
  <c r="AA1289" i="1"/>
  <c r="AA1290" i="1"/>
  <c r="AA1291" i="1"/>
  <c r="AA1292" i="1"/>
  <c r="AA1293" i="1"/>
  <c r="AA1294" i="1"/>
  <c r="AA1295" i="1"/>
  <c r="AA1296" i="1"/>
  <c r="AA1297" i="1"/>
  <c r="AA1298" i="1"/>
  <c r="AA1299" i="1"/>
  <c r="AA1300" i="1"/>
  <c r="AA1301" i="1"/>
  <c r="AA1302" i="1"/>
  <c r="AA1303" i="1"/>
  <c r="AA1304" i="1"/>
  <c r="AA1305" i="1"/>
  <c r="AA1306" i="1"/>
  <c r="AA1307" i="1"/>
  <c r="AA1308" i="1"/>
  <c r="AA1309" i="1"/>
  <c r="AA1310" i="1"/>
  <c r="AA1311" i="1"/>
  <c r="AA1312" i="1"/>
  <c r="AA1313" i="1"/>
  <c r="AA1314" i="1"/>
  <c r="AA1315" i="1"/>
  <c r="AA1316" i="1"/>
  <c r="AA1317" i="1"/>
  <c r="AA1318" i="1"/>
  <c r="AA1319" i="1"/>
  <c r="AA1320" i="1"/>
  <c r="AA1321" i="1"/>
  <c r="AA1322" i="1"/>
  <c r="AA1323" i="1"/>
  <c r="AA1324" i="1"/>
  <c r="AA1325" i="1"/>
  <c r="AA1326" i="1"/>
  <c r="AA1327" i="1"/>
  <c r="AA1328" i="1"/>
  <c r="AA1329" i="1"/>
  <c r="AA1330" i="1"/>
  <c r="AA1331" i="1"/>
  <c r="AA1332" i="1"/>
  <c r="AA1333" i="1"/>
  <c r="AA1334" i="1"/>
  <c r="AA1335" i="1"/>
  <c r="AA1336" i="1"/>
  <c r="AA1337" i="1"/>
  <c r="AA1338" i="1"/>
  <c r="AA1339" i="1"/>
  <c r="AA1340" i="1"/>
  <c r="AA1341" i="1"/>
  <c r="AA1342" i="1"/>
  <c r="AA1343" i="1"/>
  <c r="AA1344" i="1"/>
  <c r="AA1345" i="1"/>
  <c r="AA1346" i="1"/>
  <c r="AA1347" i="1"/>
  <c r="AA1348" i="1"/>
  <c r="AA1349" i="1"/>
  <c r="AA1350" i="1"/>
  <c r="AA1351" i="1"/>
  <c r="AA1352" i="1"/>
  <c r="AA1353" i="1"/>
  <c r="AA1354" i="1"/>
  <c r="AA1355" i="1"/>
  <c r="AA1356" i="1"/>
  <c r="AA1357" i="1"/>
  <c r="AA1358" i="1"/>
  <c r="AA1359" i="1"/>
  <c r="AA1360" i="1"/>
  <c r="AA1361" i="1"/>
  <c r="AA1362" i="1"/>
  <c r="AA1363" i="1"/>
  <c r="AA1364" i="1"/>
  <c r="AA1365" i="1"/>
  <c r="AA1366" i="1"/>
  <c r="AA1367" i="1"/>
  <c r="AA1368" i="1"/>
  <c r="AA1369" i="1"/>
  <c r="AA1370" i="1"/>
  <c r="AA1371" i="1"/>
  <c r="AA1372" i="1"/>
  <c r="AA1373" i="1"/>
  <c r="AA1374" i="1"/>
  <c r="AA1375" i="1"/>
  <c r="AA1376" i="1"/>
  <c r="AA1377" i="1"/>
  <c r="AA1378" i="1"/>
  <c r="AA1379" i="1"/>
  <c r="AA1380" i="1"/>
  <c r="AA1381" i="1"/>
  <c r="AA1382" i="1"/>
  <c r="AA1383" i="1"/>
  <c r="AA1384" i="1"/>
  <c r="AA1385" i="1"/>
  <c r="AA1386" i="1"/>
  <c r="AA1387" i="1"/>
  <c r="AA1388" i="1"/>
  <c r="AA1389" i="1"/>
  <c r="AA1390" i="1"/>
  <c r="AA1391" i="1"/>
  <c r="AA1392" i="1"/>
  <c r="AA1393" i="1"/>
  <c r="AA1394" i="1"/>
  <c r="AA1395" i="1"/>
  <c r="AA1396" i="1"/>
  <c r="AA1397" i="1"/>
  <c r="AA1398" i="1"/>
  <c r="AA1399" i="1"/>
  <c r="AA1400" i="1"/>
  <c r="AA1401" i="1"/>
  <c r="AA1402" i="1"/>
  <c r="AA1403" i="1"/>
  <c r="AA1404" i="1"/>
  <c r="AA1405" i="1"/>
  <c r="AA1406" i="1"/>
  <c r="AA1407" i="1"/>
  <c r="AA1408" i="1"/>
  <c r="AA1409" i="1"/>
  <c r="AA1410" i="1"/>
  <c r="AA1411" i="1"/>
  <c r="AA1412" i="1"/>
  <c r="AA1413" i="1"/>
  <c r="AA1414" i="1"/>
  <c r="I1242" i="1" l="1"/>
  <c r="H1242" i="1"/>
  <c r="I1239" i="1"/>
  <c r="H1239" i="1"/>
  <c r="I1237" i="1"/>
  <c r="H1237" i="1"/>
  <c r="I1217" i="1"/>
  <c r="I1210" i="1"/>
  <c r="H1210" i="1"/>
  <c r="I1206" i="1" l="1"/>
  <c r="I1012" i="1" l="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5" i="1"/>
  <c r="I984" i="1"/>
  <c r="I983" i="1"/>
  <c r="I982" i="1"/>
  <c r="I981" i="1"/>
  <c r="I980" i="1"/>
  <c r="I979" i="1"/>
  <c r="I978" i="1"/>
  <c r="I977" i="1"/>
  <c r="I976" i="1"/>
  <c r="I975" i="1"/>
  <c r="I974" i="1"/>
  <c r="I973" i="1"/>
  <c r="I972" i="1"/>
  <c r="I971" i="1"/>
  <c r="I970" i="1"/>
  <c r="I968" i="1"/>
  <c r="I967" i="1"/>
  <c r="I966" i="1"/>
  <c r="I964" i="1"/>
  <c r="I963" i="1"/>
  <c r="I962" i="1"/>
  <c r="I961" i="1"/>
  <c r="I960" i="1"/>
  <c r="I958" i="1"/>
  <c r="I957" i="1"/>
  <c r="H957" i="1"/>
  <c r="I955" i="1"/>
  <c r="I954" i="1"/>
  <c r="I953" i="1"/>
  <c r="I952" i="1"/>
  <c r="I951" i="1"/>
  <c r="I950" i="1"/>
  <c r="I949" i="1"/>
  <c r="I948" i="1"/>
  <c r="I947" i="1"/>
  <c r="I946" i="1"/>
  <c r="I945" i="1"/>
  <c r="I944" i="1"/>
  <c r="I943" i="1"/>
  <c r="I942" i="1"/>
  <c r="I941" i="1"/>
  <c r="I940" i="1"/>
  <c r="I939" i="1"/>
  <c r="I937" i="1"/>
  <c r="I936" i="1"/>
  <c r="I935" i="1"/>
  <c r="I934" i="1"/>
  <c r="I931" i="1"/>
  <c r="I930" i="1"/>
  <c r="I929" i="1"/>
  <c r="I928" i="1"/>
  <c r="I927" i="1"/>
  <c r="I926" i="1"/>
  <c r="I924" i="1"/>
  <c r="I921" i="1"/>
  <c r="H921" i="1"/>
  <c r="I920" i="1"/>
  <c r="I919" i="1"/>
  <c r="I918" i="1"/>
  <c r="I917" i="1"/>
  <c r="I916" i="1"/>
  <c r="I915" i="1"/>
  <c r="I914" i="1"/>
  <c r="H914" i="1"/>
  <c r="I912" i="1"/>
  <c r="I911" i="1"/>
  <c r="I910" i="1"/>
  <c r="I909" i="1"/>
  <c r="I908" i="1"/>
  <c r="I905" i="1"/>
  <c r="I904" i="1"/>
  <c r="I903" i="1"/>
  <c r="I902" i="1"/>
  <c r="I900" i="1"/>
  <c r="H900" i="1"/>
  <c r="I899" i="1"/>
  <c r="I898" i="1"/>
  <c r="I897" i="1"/>
  <c r="I896" i="1"/>
  <c r="I895" i="1"/>
  <c r="I894" i="1"/>
  <c r="I893" i="1"/>
  <c r="I892" i="1"/>
  <c r="I891" i="1"/>
  <c r="I890" i="1"/>
  <c r="I889" i="1"/>
  <c r="I888" i="1"/>
  <c r="I887" i="1"/>
  <c r="I886" i="1"/>
  <c r="I884" i="1"/>
  <c r="I882" i="1"/>
  <c r="I881" i="1"/>
  <c r="I880" i="1"/>
  <c r="H880" i="1"/>
  <c r="I879" i="1"/>
  <c r="H879" i="1"/>
  <c r="I878" i="1"/>
  <c r="I877" i="1"/>
  <c r="I876" i="1"/>
  <c r="I875" i="1"/>
  <c r="I874" i="1"/>
  <c r="I872" i="1"/>
  <c r="I870" i="1"/>
  <c r="I869" i="1"/>
  <c r="I868" i="1"/>
  <c r="I867" i="1"/>
  <c r="I866" i="1"/>
  <c r="I865" i="1"/>
  <c r="I864" i="1"/>
  <c r="I863" i="1"/>
  <c r="I862" i="1"/>
  <c r="I861" i="1"/>
  <c r="I860" i="1"/>
  <c r="I859" i="1"/>
  <c r="I858" i="1"/>
  <c r="I857" i="1"/>
  <c r="I856" i="1"/>
  <c r="I855" i="1"/>
  <c r="I854" i="1"/>
  <c r="I853" i="1"/>
  <c r="I852" i="1"/>
  <c r="I851" i="1"/>
  <c r="I850" i="1"/>
  <c r="I849" i="1"/>
  <c r="I848" i="1"/>
  <c r="H848" i="1"/>
  <c r="H847" i="1"/>
  <c r="I846" i="1"/>
  <c r="H846" i="1"/>
  <c r="I845" i="1"/>
  <c r="I844" i="1"/>
  <c r="I843" i="1" l="1"/>
  <c r="I842" i="1"/>
  <c r="I841" i="1"/>
  <c r="H841" i="1"/>
  <c r="I840" i="1"/>
  <c r="I839" i="1"/>
  <c r="I838" i="1"/>
  <c r="I837" i="1"/>
  <c r="I836" i="1"/>
  <c r="I832" i="1" l="1"/>
  <c r="H832" i="1"/>
  <c r="H707" i="1" l="1"/>
  <c r="H657" i="1" l="1"/>
  <c r="H647" i="1"/>
  <c r="H646" i="1"/>
  <c r="H645" i="1"/>
  <c r="H644" i="1"/>
  <c r="H643" i="1"/>
  <c r="H642" i="1"/>
  <c r="H641" i="1"/>
  <c r="H640" i="1"/>
  <c r="H639" i="1"/>
  <c r="H295" i="1" l="1"/>
  <c r="H289" i="1"/>
  <c r="H288" i="1"/>
  <c r="H287" i="1"/>
  <c r="H286" i="1"/>
  <c r="H285" i="1"/>
  <c r="H284" i="1"/>
  <c r="H283" i="1"/>
  <c r="H282" i="1"/>
  <c r="H281" i="1"/>
  <c r="H280" i="1"/>
  <c r="H279" i="1"/>
  <c r="H278" i="1"/>
  <c r="H277" i="1"/>
  <c r="H276" i="1"/>
  <c r="H275" i="1"/>
  <c r="H274" i="1"/>
  <c r="H273" i="1"/>
  <c r="H272" i="1"/>
  <c r="H271" i="1"/>
  <c r="H270" i="1"/>
  <c r="H269" i="1"/>
  <c r="H268" i="1"/>
  <c r="H267" i="1"/>
  <c r="H266" i="1"/>
  <c r="H265" i="1"/>
  <c r="H264" i="1"/>
  <c r="H263" i="1"/>
  <c r="H262" i="1"/>
  <c r="H261" i="1"/>
  <c r="H260" i="1"/>
  <c r="H259" i="1"/>
  <c r="H258" i="1"/>
  <c r="H257"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494" i="1" l="1"/>
  <c r="I404" i="1"/>
  <c r="H404" i="1"/>
  <c r="I402" i="1"/>
  <c r="H402" i="1"/>
  <c r="H401" i="1"/>
  <c r="I400" i="1"/>
  <c r="H400" i="1"/>
  <c r="H399" i="1"/>
  <c r="I398" i="1"/>
  <c r="H398" i="1"/>
  <c r="H397" i="1"/>
  <c r="I396" i="1"/>
  <c r="H396" i="1"/>
  <c r="H395" i="1"/>
  <c r="I394" i="1"/>
  <c r="H394" i="1"/>
  <c r="H393" i="1"/>
  <c r="I392" i="1"/>
  <c r="H392" i="1"/>
  <c r="H391" i="1"/>
  <c r="I390" i="1"/>
  <c r="H390" i="1"/>
  <c r="H389" i="1"/>
  <c r="I388" i="1"/>
  <c r="H388" i="1"/>
  <c r="H387" i="1"/>
  <c r="I386" i="1"/>
  <c r="H386" i="1"/>
  <c r="H385" i="1"/>
  <c r="H376" i="1"/>
  <c r="H368" i="1"/>
  <c r="H367" i="1"/>
  <c r="I365" i="1"/>
  <c r="I363" i="1"/>
  <c r="H363" i="1"/>
  <c r="I362" i="1"/>
  <c r="H362" i="1"/>
  <c r="I358" i="1"/>
  <c r="H358" i="1"/>
  <c r="I357" i="1"/>
  <c r="H357" i="1"/>
  <c r="I356" i="1"/>
  <c r="H356" i="1"/>
  <c r="I336" i="1"/>
  <c r="H336" i="1"/>
  <c r="I315" i="1"/>
  <c r="H315" i="1"/>
  <c r="I311" i="1"/>
  <c r="H311" i="1"/>
  <c r="I296" i="1"/>
  <c r="H296" i="1"/>
  <c r="I216" i="1" l="1"/>
  <c r="I208" i="1"/>
  <c r="H208" i="1"/>
  <c r="I206" i="1"/>
  <c r="H206" i="1"/>
  <c r="I127" i="1" l="1"/>
  <c r="H127" i="1"/>
  <c r="AE125" i="1" l="1"/>
  <c r="I125" i="1"/>
  <c r="AE124" i="1"/>
  <c r="AE87" i="1"/>
  <c r="AE86" i="1"/>
  <c r="AE85" i="1"/>
  <c r="AE84" i="1"/>
  <c r="AE83" i="1"/>
  <c r="AE82" i="1"/>
  <c r="AE81" i="1"/>
  <c r="AE80" i="1"/>
  <c r="AE79" i="1"/>
  <c r="AE78" i="1"/>
  <c r="AE77" i="1"/>
  <c r="AE76" i="1"/>
  <c r="AE75" i="1"/>
  <c r="AE74" i="1"/>
  <c r="AE73" i="1"/>
  <c r="AE72" i="1"/>
  <c r="AE71" i="1"/>
  <c r="AE70" i="1"/>
  <c r="AE69" i="1"/>
  <c r="AE68" i="1"/>
  <c r="AE67" i="1"/>
  <c r="AE66" i="1"/>
  <c r="AE65" i="1"/>
  <c r="AE64" i="1"/>
  <c r="AE63" i="1"/>
  <c r="AE62" i="1"/>
  <c r="AE61" i="1"/>
  <c r="AE60" i="1"/>
  <c r="AE59" i="1"/>
  <c r="AE58" i="1"/>
  <c r="AE57" i="1"/>
  <c r="AE56" i="1"/>
  <c r="AE55" i="1"/>
  <c r="AE54" i="1"/>
  <c r="AE53" i="1"/>
  <c r="AE52" i="1"/>
  <c r="AE51" i="1"/>
  <c r="AE50" i="1"/>
  <c r="AE49" i="1"/>
  <c r="AE48" i="1"/>
  <c r="AE47" i="1"/>
  <c r="AE46" i="1"/>
  <c r="AE45" i="1"/>
  <c r="AE44" i="1"/>
  <c r="AE43" i="1"/>
  <c r="AE42" i="1"/>
  <c r="AE41" i="1"/>
  <c r="AE40" i="1"/>
  <c r="AE39" i="1"/>
  <c r="AE38" i="1"/>
  <c r="AE37" i="1"/>
  <c r="AE36" i="1"/>
  <c r="AE35" i="1"/>
  <c r="AE34" i="1"/>
  <c r="AE33" i="1"/>
  <c r="AE32" i="1"/>
  <c r="AE31" i="1"/>
  <c r="AE30" i="1"/>
  <c r="AE29" i="1"/>
  <c r="AE28" i="1"/>
  <c r="AE27" i="1"/>
  <c r="AE26" i="1"/>
  <c r="AE25" i="1"/>
  <c r="AE24" i="1"/>
  <c r="AE23" i="1"/>
  <c r="AE22" i="1"/>
  <c r="AE21" i="1"/>
  <c r="AE20" i="1"/>
  <c r="AE19" i="1"/>
  <c r="AE18" i="1"/>
  <c r="AE17" i="1"/>
  <c r="AE16" i="1"/>
  <c r="AE15" i="1"/>
  <c r="H15" i="1"/>
  <c r="AE14" i="1"/>
  <c r="AE12" i="1"/>
  <c r="AA1415" i="1" l="1"/>
  <c r="AA1416" i="1"/>
  <c r="AA1417" i="1"/>
  <c r="AA1418" i="1"/>
  <c r="AA1419" i="1"/>
  <c r="AA1420" i="1"/>
  <c r="AA1421" i="1"/>
  <c r="AA1422" i="1"/>
  <c r="AA1423" i="1"/>
  <c r="AA1424" i="1"/>
  <c r="AA1425" i="1"/>
  <c r="AA1426" i="1"/>
  <c r="AA1427" i="1"/>
  <c r="AA1428" i="1"/>
  <c r="AA1429" i="1"/>
  <c r="AA1430" i="1"/>
  <c r="AA1431" i="1"/>
  <c r="AA1432" i="1"/>
  <c r="AA1433" i="1"/>
  <c r="AA1434" i="1"/>
  <c r="AA1435" i="1"/>
  <c r="AA1436" i="1"/>
  <c r="AA1437" i="1"/>
  <c r="AA1438" i="1"/>
  <c r="AA1439" i="1"/>
  <c r="AA1440" i="1"/>
  <c r="AA1441" i="1"/>
  <c r="AA1442" i="1"/>
  <c r="AA1443" i="1"/>
  <c r="AA1444" i="1"/>
  <c r="AA1445" i="1"/>
  <c r="AA1446" i="1"/>
  <c r="AA1447" i="1"/>
  <c r="AA1448" i="1"/>
  <c r="AA1449" i="1"/>
  <c r="AA1450" i="1"/>
  <c r="AA1451" i="1"/>
  <c r="AA1452" i="1"/>
  <c r="AA1453" i="1"/>
  <c r="AA1454" i="1"/>
  <c r="AA1455" i="1"/>
  <c r="AA1456" i="1"/>
  <c r="AA1457" i="1"/>
  <c r="AA1458" i="1"/>
  <c r="AA1459" i="1"/>
  <c r="AA1460" i="1"/>
  <c r="AA1461" i="1"/>
  <c r="AA1462" i="1"/>
  <c r="AA1463" i="1"/>
  <c r="AA1464" i="1"/>
  <c r="AA1465" i="1"/>
  <c r="AA1466" i="1"/>
  <c r="AA1467" i="1"/>
  <c r="AA1468" i="1"/>
  <c r="AA1469" i="1"/>
  <c r="AA1470" i="1"/>
  <c r="AA1471" i="1"/>
  <c r="AA1472" i="1"/>
  <c r="AA1473" i="1"/>
  <c r="AA1474" i="1"/>
  <c r="AA1475" i="1"/>
  <c r="AA1476" i="1"/>
  <c r="AA1477" i="1"/>
  <c r="AA1478" i="1"/>
  <c r="AA1479" i="1"/>
  <c r="AA1480" i="1"/>
  <c r="AA1481" i="1"/>
  <c r="AA1482" i="1"/>
  <c r="AA1483" i="1"/>
  <c r="AA1484" i="1"/>
  <c r="AA1485" i="1"/>
  <c r="AA1486" i="1"/>
  <c r="AA1487" i="1"/>
  <c r="AA1488" i="1"/>
  <c r="AA1489" i="1"/>
  <c r="AA1490" i="1"/>
  <c r="AA1491" i="1"/>
  <c r="AA1492" i="1"/>
  <c r="AA1493" i="1"/>
  <c r="AA1494" i="1"/>
  <c r="AA1495" i="1"/>
  <c r="AA1496" i="1"/>
  <c r="AA1497" i="1"/>
  <c r="AA1498" i="1"/>
  <c r="AA1499" i="1"/>
  <c r="AA1500" i="1"/>
  <c r="AA1501" i="1"/>
  <c r="AA1502" i="1"/>
  <c r="AA1503" i="1"/>
  <c r="AA1504" i="1"/>
  <c r="AA1505" i="1"/>
  <c r="AA1506" i="1"/>
  <c r="AA1507" i="1"/>
  <c r="AA1508" i="1"/>
  <c r="AA1509" i="1"/>
  <c r="AA1510" i="1"/>
  <c r="AA1511" i="1"/>
  <c r="AA1512" i="1"/>
  <c r="AA1513" i="1"/>
  <c r="AA1514" i="1"/>
  <c r="AA1515" i="1"/>
  <c r="AA1516" i="1"/>
  <c r="AA1517" i="1"/>
  <c r="AA1518" i="1"/>
  <c r="AA1519" i="1"/>
  <c r="AA1520" i="1"/>
  <c r="AA1521" i="1"/>
  <c r="AA1522" i="1"/>
  <c r="AA1523" i="1"/>
  <c r="AA1524" i="1"/>
  <c r="AA1525" i="1"/>
  <c r="AA1526" i="1"/>
  <c r="D3" i="2" l="1"/>
  <c r="D4"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2" i="2"/>
</calcChain>
</file>

<file path=xl/comments1.xml><?xml version="1.0" encoding="utf-8"?>
<comments xmlns="http://schemas.openxmlformats.org/spreadsheetml/2006/main">
  <authors>
    <author>Autor</author>
    <author>LUZ ANGELA HERRERA TABORDA</author>
  </authors>
  <commentList>
    <comment ref="P183" authorId="0" shapeId="0">
      <text>
        <r>
          <rPr>
            <sz val="9"/>
            <color indexed="81"/>
            <rFont val="Tahoma"/>
            <family val="2"/>
          </rPr>
          <t xml:space="preserve">Por favor seleccione el Programa del Plan de Desarrollo
</t>
        </r>
      </text>
    </comment>
    <comment ref="C296"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H296" authorId="0" shapeId="0">
      <text>
        <r>
          <rPr>
            <b/>
            <sz val="9"/>
            <color indexed="81"/>
            <rFont val="Tahoma"/>
            <family val="2"/>
          </rPr>
          <t>Autor:</t>
        </r>
        <r>
          <rPr>
            <sz val="9"/>
            <color indexed="81"/>
            <rFont val="Tahoma"/>
            <family val="2"/>
          </rPr>
          <t xml:space="preserve">
Valor total $39.952.630.768</t>
        </r>
      </text>
    </comment>
    <comment ref="I296" authorId="0" shapeId="0">
      <text>
        <r>
          <rPr>
            <b/>
            <sz val="9"/>
            <color indexed="81"/>
            <rFont val="Tahoma"/>
            <family val="2"/>
          </rPr>
          <t>Autor:</t>
        </r>
        <r>
          <rPr>
            <sz val="9"/>
            <color indexed="81"/>
            <rFont val="Tahoma"/>
            <family val="2"/>
          </rPr>
          <t xml:space="preserve">
Valor total $39.952.630.768</t>
        </r>
      </text>
    </comment>
    <comment ref="AH296" authorId="0" shapeId="0">
      <text>
        <r>
          <rPr>
            <b/>
            <sz val="9"/>
            <color indexed="81"/>
            <rFont val="Tahoma"/>
            <family val="2"/>
          </rPr>
          <t>Autor:</t>
        </r>
        <r>
          <rPr>
            <sz val="9"/>
            <color indexed="81"/>
            <rFont val="Tahoma"/>
            <family val="2"/>
          </rPr>
          <t xml:space="preserve">
ACTA DE CIERRE Y APERTURA DE PROPUESTAS (20-10-2016 04:30 PM)</t>
        </r>
      </text>
    </comment>
    <comment ref="C297"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AH297" authorId="0" shapeId="0">
      <text>
        <r>
          <rPr>
            <b/>
            <sz val="9"/>
            <color indexed="81"/>
            <rFont val="Tahoma"/>
            <family val="2"/>
          </rPr>
          <t>Autor:</t>
        </r>
        <r>
          <rPr>
            <sz val="9"/>
            <color indexed="81"/>
            <rFont val="Tahoma"/>
            <family val="2"/>
          </rPr>
          <t xml:space="preserve">
ACTA DE CIERRE Y APERTURA DE PROPUESTAS CON ANEXOS (08-11-2016 11:10 AM)
RESOLUCION DE APERTURA (20-10-2016 03:35 PM)</t>
        </r>
      </text>
    </comment>
    <comment ref="AH298" authorId="0" shapeId="0">
      <text>
        <r>
          <rPr>
            <b/>
            <sz val="9"/>
            <color indexed="81"/>
            <rFont val="Tahoma"/>
            <family val="2"/>
          </rPr>
          <t>Autor:</t>
        </r>
        <r>
          <rPr>
            <sz val="9"/>
            <color indexed="81"/>
            <rFont val="Tahoma"/>
            <family val="2"/>
          </rPr>
          <t xml:space="preserve">
ACTA ADUDIENCIA CIERRE LIC-20-02-2017
20-11-2017 04:22 PM</t>
        </r>
      </text>
    </comment>
    <comment ref="AH300" authorId="0" shapeId="0">
      <text>
        <r>
          <rPr>
            <b/>
            <sz val="9"/>
            <color indexed="81"/>
            <rFont val="Tahoma"/>
            <family val="2"/>
          </rPr>
          <t>Autor:</t>
        </r>
        <r>
          <rPr>
            <sz val="9"/>
            <color indexed="81"/>
            <rFont val="Tahoma"/>
            <family val="2"/>
          </rPr>
          <t xml:space="preserve">
ACTA DE CIERRE Y APERTURA DE PROPUESTAS LIC 20-03
20-11-2017 04:29 PM</t>
        </r>
      </text>
    </comment>
    <comment ref="AH302" authorId="0" shapeId="0">
      <text>
        <r>
          <rPr>
            <b/>
            <sz val="9"/>
            <color indexed="81"/>
            <rFont val="Tahoma"/>
            <family val="2"/>
          </rPr>
          <t>Autor:</t>
        </r>
        <r>
          <rPr>
            <sz val="9"/>
            <color indexed="81"/>
            <rFont val="Tahoma"/>
            <family val="2"/>
          </rPr>
          <t xml:space="preserve">
ACTA DE CIERRE Y APERTURA DE PROPUESTAS LIC 20-05-2017
21-11-2017 05:28 PM</t>
        </r>
      </text>
    </comment>
    <comment ref="AH304" authorId="0" shapeId="0">
      <text>
        <r>
          <rPr>
            <b/>
            <sz val="9"/>
            <color indexed="81"/>
            <rFont val="Tahoma"/>
            <family val="2"/>
          </rPr>
          <t>Autor:</t>
        </r>
        <r>
          <rPr>
            <sz val="9"/>
            <color indexed="81"/>
            <rFont val="Tahoma"/>
            <family val="2"/>
          </rPr>
          <t xml:space="preserve">
RESPUESTA A OBSERVACION EXTEMPORANEA No 2
17-11-2017 06:16 PM
RESPUESTA A OBSERVACION EXTEMPORANEA AL PLIEGO
15-11-2017 02:35 PM</t>
        </r>
      </text>
    </comment>
    <comment ref="H307" authorId="0" shapeId="0">
      <text>
        <r>
          <rPr>
            <b/>
            <sz val="9"/>
            <color indexed="81"/>
            <rFont val="Tahoma"/>
            <family val="2"/>
          </rPr>
          <t>Autor:</t>
        </r>
        <r>
          <rPr>
            <sz val="9"/>
            <color indexed="81"/>
            <rFont val="Tahoma"/>
            <family val="2"/>
          </rPr>
          <t xml:space="preserve">
Valor total ppto  2018: 14.000.000.000+13.277.504.839+3.000.000.000=30.277.504.839
Valor pptos oficiales 2017: 31.089,114.360</t>
        </r>
      </text>
    </comment>
    <comment ref="AH309" authorId="0" shapeId="0">
      <text>
        <r>
          <rPr>
            <b/>
            <sz val="9"/>
            <color indexed="81"/>
            <rFont val="Tahoma"/>
            <family val="2"/>
          </rPr>
          <t>Autor:</t>
        </r>
        <r>
          <rPr>
            <sz val="9"/>
            <color indexed="81"/>
            <rFont val="Tahoma"/>
            <family val="2"/>
          </rPr>
          <t xml:space="preserve">
ACTA DE CIERRE Y APERTURA DE PROPUESTAS LISTADO DE ASISTENCIA HORA LEGAL ACTA DE RECIBO
21-11-2017 03:43 PM</t>
        </r>
      </text>
    </comment>
    <comment ref="H312" authorId="0" shapeId="0">
      <text>
        <r>
          <rPr>
            <b/>
            <sz val="9"/>
            <color indexed="81"/>
            <rFont val="Tahoma"/>
            <family val="2"/>
          </rPr>
          <t>Autor:</t>
        </r>
        <r>
          <rPr>
            <sz val="9"/>
            <color indexed="81"/>
            <rFont val="Tahoma"/>
            <family val="2"/>
          </rPr>
          <t xml:space="preserve">
Valor Adjudicado $427.521.483 según Resolución S2017060178050 de 21/12/2017; con recursos de 2017 por Valor de $50.121.482 y recursos de 2018 por $377.400.000</t>
        </r>
      </text>
    </comment>
    <comment ref="W312" authorId="0" shapeId="0">
      <text>
        <r>
          <rPr>
            <b/>
            <sz val="9"/>
            <color indexed="81"/>
            <rFont val="Tahoma"/>
            <family val="2"/>
          </rPr>
          <t>Autor:</t>
        </r>
        <r>
          <rPr>
            <sz val="9"/>
            <color indexed="81"/>
            <rFont val="Tahoma"/>
            <family val="2"/>
          </rPr>
          <t xml:space="preserve">
Valor total $444.000.000:
Vigencia 2017:  A.9.10/1120/0-4812/310502000/180038001 $66.600.000 Necesidad 18958 de 26/09/2017
Vigencia Futura 2018: $377.400.000
Vigencia 2018:
A-.9.10 /1120/4-4812/310502000/180038001 $66.600.000 Necesidad 21197 de 05/03/2018</t>
        </r>
      </text>
    </comment>
    <comment ref="I313" authorId="0" shapeId="0">
      <text>
        <r>
          <rPr>
            <b/>
            <sz val="9"/>
            <color indexed="81"/>
            <rFont val="Tahoma"/>
            <family val="2"/>
          </rPr>
          <t>Autor:</t>
        </r>
        <r>
          <rPr>
            <sz val="9"/>
            <color indexed="81"/>
            <rFont val="Tahoma"/>
            <family val="2"/>
          </rPr>
          <t xml:space="preserve">
CDP 3500037918 FECHA DE CREACIÓN 28/09/2017 VALOR 8.400.000 COP </t>
        </r>
      </text>
    </comment>
    <comment ref="W313" authorId="0" shapeId="0">
      <text>
        <r>
          <rPr>
            <b/>
            <sz val="9"/>
            <color indexed="81"/>
            <rFont val="Tahoma"/>
            <family val="2"/>
          </rPr>
          <t>Autor:</t>
        </r>
        <r>
          <rPr>
            <sz val="9"/>
            <color indexed="81"/>
            <rFont val="Tahoma"/>
            <family val="2"/>
          </rPr>
          <t xml:space="preserve">
Valor total 56.000.000:
Vigencia 2017: A.9.10/1120/0-4812/310502000/180038001 $8.400.000 Necesidad xxx de 25/09/2017 
Vigencia Futura 2018: $47.600.000</t>
        </r>
      </text>
    </comment>
    <comment ref="AG313" authorId="0" shapeId="0">
      <text>
        <r>
          <rPr>
            <b/>
            <sz val="9"/>
            <color indexed="81"/>
            <rFont val="Tahoma"/>
            <family val="2"/>
          </rPr>
          <t>Autor:</t>
        </r>
        <r>
          <rPr>
            <sz val="9"/>
            <color indexed="81"/>
            <rFont val="Tahoma"/>
            <family val="2"/>
          </rPr>
          <t xml:space="preserve">
Creación de Proceso 20 de November de 2017 11:21 A.M.
EP de 14 de noviembre de 2017 05:26 p.m.</t>
        </r>
      </text>
    </comment>
    <comment ref="C315" authorId="0" shapeId="0">
      <text>
        <r>
          <rPr>
            <b/>
            <sz val="9"/>
            <color indexed="81"/>
            <rFont val="Tahoma"/>
            <family val="2"/>
          </rPr>
          <t>Autor:</t>
        </r>
        <r>
          <rPr>
            <sz val="9"/>
            <color indexed="81"/>
            <rFont val="Tahoma"/>
            <family val="2"/>
          </rPr>
          <t xml:space="preserve">
Este objeto NO APLICA para publicación del PAA 2018 en SECOP II por tratarse de la actualización de una Vigencia Futura del contrato en ejecución</t>
        </r>
      </text>
    </comment>
    <comment ref="AG323" authorId="0" shapeId="0">
      <text>
        <r>
          <rPr>
            <b/>
            <sz val="9"/>
            <color indexed="81"/>
            <rFont val="Tahoma"/>
            <family val="2"/>
          </rPr>
          <t>Autor:</t>
        </r>
        <r>
          <rPr>
            <sz val="9"/>
            <color indexed="81"/>
            <rFont val="Tahoma"/>
            <family val="2"/>
          </rPr>
          <t xml:space="preserve">
A 07/11/2017 inicia trámite para la suscripción del convenio 2017-AS-20-0012
Recursos de vigencias futuras EXCEPCIONALES 2018</t>
        </r>
      </text>
    </comment>
    <comment ref="AG324" authorId="0" shapeId="0">
      <text>
        <r>
          <rPr>
            <b/>
            <sz val="9"/>
            <color indexed="81"/>
            <rFont val="Tahoma"/>
            <family val="2"/>
          </rPr>
          <t>Autor:</t>
        </r>
        <r>
          <rPr>
            <sz val="9"/>
            <color indexed="81"/>
            <rFont val="Tahoma"/>
            <family val="2"/>
          </rPr>
          <t xml:space="preserve">
A 07/11/2017 inicia trámite para la suscripción del convenio 2017-AS-20-0013
</t>
        </r>
      </text>
    </comment>
    <comment ref="AG325" authorId="0" shapeId="0">
      <text>
        <r>
          <rPr>
            <b/>
            <sz val="9"/>
            <color indexed="81"/>
            <rFont val="Tahoma"/>
            <family val="2"/>
          </rPr>
          <t>Autor:</t>
        </r>
        <r>
          <rPr>
            <sz val="9"/>
            <color indexed="81"/>
            <rFont val="Tahoma"/>
            <family val="2"/>
          </rPr>
          <t xml:space="preserve">
A 07/11/2017 inicia trámite para la suscripción del convenio 2017-AS-20-0014</t>
        </r>
      </text>
    </comment>
    <comment ref="AG327" authorId="0" shapeId="0">
      <text>
        <r>
          <rPr>
            <b/>
            <sz val="9"/>
            <color indexed="81"/>
            <rFont val="Tahoma"/>
            <family val="2"/>
          </rPr>
          <t>Autor:</t>
        </r>
        <r>
          <rPr>
            <sz val="9"/>
            <color indexed="81"/>
            <rFont val="Tahoma"/>
            <family val="2"/>
          </rPr>
          <t xml:space="preserve">
A 07/11/2017 inicia trámite para la suscripción del convenio 2017-AS-20-0016</t>
        </r>
      </text>
    </comment>
    <comment ref="AG330" authorId="0" shapeId="0">
      <text>
        <r>
          <rPr>
            <b/>
            <sz val="9"/>
            <color indexed="81"/>
            <rFont val="Tahoma"/>
            <family val="2"/>
          </rPr>
          <t>Autor:</t>
        </r>
        <r>
          <rPr>
            <sz val="9"/>
            <color indexed="81"/>
            <rFont val="Tahoma"/>
            <family val="2"/>
          </rPr>
          <t xml:space="preserve">
A 07/11/2017 inicia trámite para la suscripción del convenio 2017-AS-20-0019
</t>
        </r>
      </text>
    </comment>
    <comment ref="AG331" authorId="0" shapeId="0">
      <text>
        <r>
          <rPr>
            <b/>
            <sz val="9"/>
            <color indexed="81"/>
            <rFont val="Tahoma"/>
            <family val="2"/>
          </rPr>
          <t>Autor:</t>
        </r>
        <r>
          <rPr>
            <sz val="9"/>
            <color indexed="81"/>
            <rFont val="Tahoma"/>
            <family val="2"/>
          </rPr>
          <t xml:space="preserve">
A 07/11/2017 inicia trámite para la suscripción del convenio 2017-AS-20-0020</t>
        </r>
      </text>
    </comment>
    <comment ref="AG333" authorId="0" shapeId="0">
      <text>
        <r>
          <rPr>
            <b/>
            <sz val="9"/>
            <color indexed="81"/>
            <rFont val="Tahoma"/>
            <family val="2"/>
          </rPr>
          <t>Autor:</t>
        </r>
        <r>
          <rPr>
            <sz val="9"/>
            <color indexed="81"/>
            <rFont val="Tahoma"/>
            <family val="2"/>
          </rPr>
          <t xml:space="preserve">
 A 07/11/2017 inicia trámite para la suscripción del convenio 2017-AS-20-0022</t>
        </r>
      </text>
    </comment>
    <comment ref="AG334" authorId="0" shapeId="0">
      <text>
        <r>
          <rPr>
            <b/>
            <sz val="9"/>
            <color indexed="81"/>
            <rFont val="Tahoma"/>
            <family val="2"/>
          </rPr>
          <t>Autor:</t>
        </r>
        <r>
          <rPr>
            <sz val="9"/>
            <color indexed="81"/>
            <rFont val="Tahoma"/>
            <family val="2"/>
          </rPr>
          <t xml:space="preserve">
A 07/11/2017 inicia trámite para la suscripción del convenio 2017-AS-20-0023</t>
        </r>
      </text>
    </comment>
    <comment ref="AG335" authorId="0" shapeId="0">
      <text>
        <r>
          <rPr>
            <b/>
            <sz val="9"/>
            <color indexed="81"/>
            <rFont val="Tahoma"/>
            <family val="2"/>
          </rPr>
          <t>Autor:</t>
        </r>
        <r>
          <rPr>
            <sz val="9"/>
            <color indexed="81"/>
            <rFont val="Tahoma"/>
            <family val="2"/>
          </rPr>
          <t xml:space="preserve">
A 07/11/2017 inicia trámite para la suscripción del convenio  2017-AS-20-0024</t>
        </r>
      </text>
    </comment>
    <comment ref="W347" authorId="0" shapeId="0">
      <text>
        <r>
          <rPr>
            <b/>
            <sz val="9"/>
            <color indexed="81"/>
            <rFont val="Tahoma"/>
            <family val="2"/>
          </rPr>
          <t>Autor:</t>
        </r>
        <r>
          <rPr>
            <sz val="9"/>
            <color indexed="81"/>
            <rFont val="Tahoma"/>
            <family val="2"/>
          </rPr>
          <t xml:space="preserve">
Se incorporan al prepuesto inicial para señalización $1.000 millones de pesos más de recursos del balance 
Vigencia 2018: Valor total $1.380.000.000:
A-.9.4/1120/4-1011/310503000/180031001 $ 1.000.000.000  Necesidad 21221 de 13/03/2018
A-.9.4/1120/0-3120/310503000/180031001 $380.000.000 Necesidad 21222 de 13/03/2018</t>
        </r>
      </text>
    </comment>
    <comment ref="C368" authorId="0" shapeId="0">
      <text>
        <r>
          <rPr>
            <b/>
            <sz val="9"/>
            <color indexed="81"/>
            <rFont val="Tahoma"/>
            <family val="2"/>
          </rPr>
          <t>Autor:</t>
        </r>
        <r>
          <rPr>
            <sz val="9"/>
            <color indexed="81"/>
            <rFont val="Tahoma"/>
            <family val="2"/>
          </rPr>
          <t xml:space="preserve">
ACTUALIZACION VIGENCIA FUTURA 6000002370, 6000002371  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Vigencia 2018: Valor total de la Adición #1 $1.498.842.511:
AF.9.4/1120/0-1010/310503000/180035/001 $749.421.256 Necesidad 20967 de 26/01/2018
AF.9.4/1120/0-1010/320402000/180068/001 $749.421.255 Necesidad 20968 de 26/01/2018
OBSERVACIÓN: 
Fecha de Firma del Contrato 10 de marzo de 2017
Fecha de Inicio de Ejecución del Contrato 16 de marzo de 2017
Plazo de Ejecución del Contrato 9 Meses, sin sobrepasar el 15/12/2017
Prórroga 1: 5 meses más con nueva fecha de terminación 14/05/2018</t>
        </r>
      </text>
    </comment>
    <comment ref="W369" authorId="0" shapeId="0">
      <text>
        <r>
          <rPr>
            <b/>
            <sz val="9"/>
            <color indexed="81"/>
            <rFont val="Tahoma"/>
            <family val="2"/>
          </rPr>
          <t>Autor:</t>
        </r>
        <r>
          <rPr>
            <sz val="9"/>
            <color indexed="81"/>
            <rFont val="Tahoma"/>
            <family val="2"/>
          </rPr>
          <t xml:space="preserve">
SUSTITUCION FONDO DEL CDP 3500036559:
Vigencia 2017: Valor total $2.997.685.022:
A-.9.15/1120/0-1010/310505000/170000001 $ 55.328.775  Necesidad 17979 de 20/06/2017 reemplaza la Necesidad 16710 de 14/02/2017 por sustitución de fondo segun decreto 2017070002792 del 15 de junio de 2017 
A-.9.4/1120/0-1010/310503000/180035001 $615.993.695 Necesidad 16712 de 14/02/2017
 A-.9.4/1120/0-1010/320402000/180068001 $390.990.010  Necesidad 17980 de 20/06/2017 reemplaza la Necesidad 16713 de 14/02/2017 por sustitución de fondo segun decreto 2017070002792 del 15 de junio de 2017 
A-.9.10/1120/0-1010/310502000/182124001 $364.624.405 Necesidad 17981 de 20/06/2017 reemplaza la Necesidad 16714 de 14/02/2017 por sustitución de fondo segun decreto 2017070002792 del 15 de junio de 2017 
A-.9.10/1120/0-1010/310502000/180036001 $646.318.785 Necesidad17982 de 20/06/2017 reemplaza la Necesidad 16715 de 14/02/2017 por sustitución de fondo segun decreto 2017070002792 del 15 de junio de 2017 
A-.9.10 /1120/0-1010/310502000/180061001 $564.761.710 Necesidad 17983 de 20/06/2017 reemplaza la Necesidad 16716 de 14/02/2017 por sustitución de fondo segun decreto 2017070002792 del 15 de junio de 2017 
A-.15.10/1120/0-1010/310506000/180043001 $222.050.742 Necesidad17984 de 20/06/2017 reemplaza la Necesidad 16717 de 14/02/2017 por sustitución de fondo segun decreto 2017070002792 del 15 de junio de 2017 
A-.15.10/1120/0-1010/310506000/180114001 $137.616.900 Necesidad 17985 de 20/06/2017 reemplaza la Necesidad 16718 de 14/02/2017  por sustitución de fondo segun decreto 2017070002792 del 15 de junio de 2017 </t>
        </r>
      </text>
    </comment>
    <comment ref="C374" authorId="0" shapeId="0">
      <text>
        <r>
          <rPr>
            <b/>
            <sz val="9"/>
            <color indexed="81"/>
            <rFont val="Tahoma"/>
            <family val="2"/>
          </rPr>
          <t>Autor:</t>
        </r>
        <r>
          <rPr>
            <sz val="9"/>
            <color indexed="81"/>
            <rFont val="Tahoma"/>
            <family val="2"/>
          </rPr>
          <t xml:space="preserve">
Este objeto NO APLICA para publicación del PAA 2017 en SECOP II por tratarse de la actualización de una Vigencia Futura del contrato en ejecución</t>
        </r>
      </text>
    </comment>
    <comment ref="W375" authorId="0" shapeId="0">
      <text>
        <r>
          <rPr>
            <b/>
            <sz val="9"/>
            <color indexed="81"/>
            <rFont val="Tahoma"/>
            <family val="2"/>
          </rPr>
          <t>Autor:</t>
        </r>
        <r>
          <rPr>
            <sz val="9"/>
            <color indexed="81"/>
            <rFont val="Tahoma"/>
            <family val="2"/>
          </rPr>
          <t xml:space="preserve">
ACTUALIZACION DE LA VIGENCIA FUTURA No 6000002437  de 09/11/2017 DEL CONTRATO INTERADMINISTRATIVO 2017-SS-20-0004 - INVESTIGACION PARA REVERSIÓN DEL PROCESO DE EROSIÓN EN LAS COSTAS DEL MAR DE ANTIOQUIA
VIGENCIA 2018:
AF.15.10/1120/0-1010/310506000/180114001 $1.500.000.000 Necesidad 21192 de 02/03/2018</t>
        </r>
      </text>
    </comment>
    <comment ref="W376" authorId="0" shapeId="0">
      <text>
        <r>
          <rPr>
            <b/>
            <sz val="9"/>
            <color indexed="81"/>
            <rFont val="Tahoma"/>
            <family val="2"/>
          </rPr>
          <t>Autor:</t>
        </r>
        <r>
          <rPr>
            <b/>
            <sz val="9"/>
            <color indexed="81"/>
            <rFont val="Tahoma"/>
            <family val="2"/>
          </rPr>
          <t xml:space="preserve">
</t>
        </r>
        <r>
          <rPr>
            <sz val="9"/>
            <color indexed="81"/>
            <rFont val="Tahoma"/>
            <family val="2"/>
          </rPr>
          <t>ADQUISICIÓN DE MAQUINARIA Y VEHÍCULOS NUEVOS, PARA LA CONSERVACIÓN Y EL MANTENIMIENTO DE LA RED VIAL TERCIARIA Y OTRAS OBRAS DE INFRAESTRUCTURA MUNICIPALES EN EL DEPARTAMENTO DE ANTIOQUIA
Vigencia 2018: Valor total $19.044.000.000:
A-.9.11/1120/4-1011/320402000/180068001 $ 9.522.000.000 Necesidad 21231 de 16/03/2018
A-.9.11/1120/0-4830/320402000/180068001 $ 7.155.000.000 Necesidad 21232 de 16/03/2018
A-.9.11/1120/4-4830/320402000/180068001 $ 2.367.000.000 Necesidad xxxx de 16/03/2018</t>
        </r>
      </text>
    </comment>
    <comment ref="AG376" authorId="0" shapeId="0">
      <text>
        <r>
          <rPr>
            <b/>
            <sz val="9"/>
            <color indexed="81"/>
            <rFont val="Tahoma"/>
            <family val="2"/>
          </rPr>
          <t>Autor:</t>
        </r>
        <r>
          <rPr>
            <sz val="9"/>
            <color indexed="81"/>
            <rFont val="Tahoma"/>
            <family val="2"/>
          </rPr>
          <t xml:space="preserve">
1 Municipio de Abriaquí
2 Municipio de Alejandría
3 Municipio de Andes
4 Municipio de Angelópolis
5 Municipio de Angostura
6 Municipio de Anori
7 Municipio de Anzá
8 Municipio de Apartadó
9 Municipio de Arboletes
10 Municipio de Argelia
11 Municipio de Betulia
12 Municipio de Briceño
13 Municipio de Caicedo
14 Municipio de Caldas
15 Municipio de Campamento
16 Municipio de Cañasgordas
17 Municipio de Ciudad Bolívar
18 Municipio de Chigorodo
19 Municipio de Concordia
20 Municipio de Dabeiba
21 Municipio de El Peñol
22 Municipio de El Retiro
23 Municipio de Fredonia 
24 Municipio de Envigado
25 Municipio de Frontino
26 Municipio de Giraldo
27 Municipio de Gómez Plata
28 Municipio de Granada
29 Municipio de Guadalupe
30 Municipio de Jardín
31 Municipio de Liborina
32 Municipio de Maceo
33 Municipio de Marinilla
34 Municipio de Montebello
35 Municipio de Peque
36 Municipio de Remedios
37 Municipio de Sabanalarga
38 Municipio de San Carlos
39 Municipio de San Jeronimo 
40 Municipio de San Jose de la Montaña
41 Municipio de San Rafael 
42 Municipio de San Roque
43 Municipio de San Vicente
44 Municipio de Santa Bárbara
45 Municipio de Santa Fe de Antioquia
46 Municipio de Sonsón
47 Municipio de Sopetrán
48 Municipio de Toledo
49 Municipio de Urrao
50 Municipio de Valdivia
51 Municipio de Valparaíso
52 Municipio de Venecia
53 Municipio de Yarumal
54 Municipio de Yolombó
55 municipio de Ituango
</t>
        </r>
      </text>
    </comment>
    <comment ref="C377" authorId="0" shapeId="0">
      <text>
        <r>
          <rPr>
            <b/>
            <sz val="9"/>
            <color indexed="81"/>
            <rFont val="Tahoma"/>
            <family val="2"/>
          </rPr>
          <t>Autor:</t>
        </r>
        <r>
          <rPr>
            <sz val="9"/>
            <color indexed="81"/>
            <rFont val="Tahoma"/>
            <family val="2"/>
          </rPr>
          <t xml:space="preserve">
ACTUALIZACION VIGENCIA FUTURA 6000002254 AL CONTRATO INTERADMINISTRATIVO 4600007506 DE 2017 ADQUISICIÓN DE TIQUETES AÉREOS PARA LA GOBERNACIÓN DE ANTIOQUIA
Vigencia 2018: 
1F.2.2.8.1/1120/0-1010/999999999/999999999 $120.000.000  Necesidad 20969 de 26/01/2018 con CDP 3700010395 de 30/01/2018
Nota: La competencia para la contratación de este objeto es de la Secretaría General, el proceso será adelantado por dicha dependencia y entregado el CDP respectivo para su contratación (Centro de Costos 112000G222)
OBSERVACIÓN:
Fecha de Firma del Contrato  03 de octubre de 2017  
Fecha de Inicio de Ejecución del Contrato  03 de octubre de 2017  
Plazo de Ejecución del Contrato  15 Meses
Fecha de terminación 31 de Diciembre de 2018 </t>
        </r>
      </text>
    </comment>
    <comment ref="W385" authorId="0" shapeId="0">
      <text>
        <r>
          <rPr>
            <b/>
            <sz val="9"/>
            <color indexed="81"/>
            <rFont val="Tahoma"/>
            <family val="2"/>
          </rPr>
          <t>Autor:</t>
        </r>
        <r>
          <rPr>
            <sz val="9"/>
            <color indexed="81"/>
            <rFont val="Tahoma"/>
            <family val="2"/>
          </rPr>
          <t xml:space="preserve">
MEJORAMIENTO Y CONSTRUCCIÓN DE OBRAS COMPLEMENTARIAS SOBRE EL CORREDOR VIAL CONCEPCIÓN-ALEJANDRIA (CODIGO 62AN19-1), DE LA SUBREGION ORIENTE
Vigencia 2018:
A.14.20.2.6/1120/0-3120/310503000/180035001   $179.582.222 Necesidad 21102 de 13/02/2018</t>
        </r>
      </text>
    </comment>
    <comment ref="W386"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CONCEPCIÓN-ALEJANDRIA (CODIGO 62AN19-1), DE LA SUBREGION ORIENTE
Vigencia 2018:
A.14.20.2.6/1120/0-3120/310503000/180035001   $12.709.081 Necesidad 21103 de 13/02/2018</t>
        </r>
      </text>
    </comment>
    <comment ref="AH387" authorId="0" shapeId="0">
      <text>
        <r>
          <rPr>
            <b/>
            <sz val="9"/>
            <color indexed="81"/>
            <rFont val="Tahoma"/>
            <family val="2"/>
          </rPr>
          <t>Autor:</t>
        </r>
        <r>
          <rPr>
            <sz val="9"/>
            <color indexed="81"/>
            <rFont val="Tahoma"/>
            <family val="2"/>
          </rPr>
          <t xml:space="preserve">
ACTA DE CIERRE Y APERTURA PTAS 22-03-2018 05:30 PM</t>
        </r>
      </text>
    </comment>
    <comment ref="W395" authorId="0" shapeId="0">
      <text>
        <r>
          <rPr>
            <b/>
            <sz val="9"/>
            <color indexed="81"/>
            <rFont val="Tahoma"/>
            <family val="2"/>
          </rPr>
          <t>Autor:</t>
        </r>
        <r>
          <rPr>
            <sz val="9"/>
            <color indexed="81"/>
            <rFont val="Tahoma"/>
            <family val="2"/>
          </rPr>
          <t xml:space="preserve">
MEJORAMIENTO Y CONSTRUCCIÓN DE OBRAS COMPLEMENTARIAS SOBRE EL CORREDOR VIAL SONSÓN-LA QUIEBRA-NARIÑO (56AN10), DE LA SUBREGION ORIENTE
Vigencia 2018: 
A.14.20.2.6/1120/0-3120/310503000/180035001   $458.655.487 Necesidad 21104 de 13/02/2018</t>
        </r>
      </text>
    </comment>
    <comment ref="W396"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SONSÓN-LA QUIEBRA-NARIÑO (56AN10), DE LA SUBREGION ORIENTE
Vigencia 2018:
A.14.20.2.6/1120/0-3120/310503000/180035001   $14.036.342 Necesidad 21105 de 13/02/2018</t>
        </r>
      </text>
    </comment>
    <comment ref="W397" authorId="0" shapeId="0">
      <text>
        <r>
          <rPr>
            <b/>
            <sz val="9"/>
            <color indexed="81"/>
            <rFont val="Tahoma"/>
            <family val="2"/>
          </rPr>
          <t>Autor:</t>
        </r>
        <r>
          <rPr>
            <sz val="9"/>
            <color indexed="81"/>
            <rFont val="Tahoma"/>
            <family val="2"/>
          </rPr>
          <t xml:space="preserve">
MEJORAMIENTO Y CONSTRUCCIÓN DE OBRAS COMPLEMENTARIAS SOBRE EL CORREDOR VIAL LA QUIEBRA-ARGELIA (56AN10-1), DE LA SUBREGION ORIENTE
Vigencia 2018: 
A.14.20.2.6/1120/0-3120/310503000/180035001   $351.901.108 Necesidad 21106 de 13/02/2018</t>
        </r>
      </text>
    </comment>
    <comment ref="W398"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LA QUIEBRA-ARGELIA (56AN10-1), DE LA SUBREGION ORIENTE
Vigencia 2018: 
A.14.20.2.6/1120/0-3120/310503000/180035001   $16.355.122 Necesidad 21107 de 13/02/2018</t>
        </r>
      </text>
    </comment>
    <comment ref="W401" authorId="0" shapeId="0">
      <text>
        <r>
          <rPr>
            <b/>
            <sz val="9"/>
            <color indexed="81"/>
            <rFont val="Tahoma"/>
            <family val="2"/>
          </rPr>
          <t>Autor:</t>
        </r>
        <r>
          <rPr>
            <sz val="9"/>
            <color indexed="81"/>
            <rFont val="Tahoma"/>
            <family val="2"/>
          </rPr>
          <t xml:space="preserve">
MEJORAMIENTO Y CONSTRUCCIÓN DE OBRAS COMPLEMENTARIAS SOBRE EL CORREDOR VIAL SOFIA-YOLOMBÓ (62AN23), DE LA SUBREGION NORDESTE
Vigencia 2018: Valor total $337.305.877:
A.14.20.2.6/1120/0-3120/310503000/180035001   $232.584.158 Necesidad 21108 de 13/02/2018
A.9.4/1120/0-3120/310503000/180035001   $104.721.719 Necesidad 21109 de 13/02/2018</t>
        </r>
      </text>
    </comment>
    <comment ref="W402" authorId="0" shapeId="0">
      <text>
        <r>
          <rPr>
            <b/>
            <sz val="9"/>
            <color indexed="81"/>
            <rFont val="Tahoma"/>
            <family val="2"/>
          </rPr>
          <t>Autor:</t>
        </r>
        <r>
          <rPr>
            <sz val="9"/>
            <color indexed="81"/>
            <rFont val="Tahoma"/>
            <family val="2"/>
          </rPr>
          <t xml:space="preserve">
INTERVENTORIA TECNICA, ADMINISTRATIVA, AMBIENTAL, FINANCIERA Y LEGAL PARA EL MEJORAMIENTO Y CONSTRUCCIÓN DE OBRAS COMPLEMENTARIAS SOBRE EL CORREDOR VIAL SOFIA-YOLOMBÓ (62AN23), DE LA SUBREGION NORDESTE
Vigencia 2018: 
A..9.4/1120/0-3120/310503000/180035001   $3.602.071 Necesidad 21110 de 13/02/2018</t>
        </r>
      </text>
    </comment>
    <comment ref="C403" authorId="0" shapeId="0">
      <text>
        <r>
          <rPr>
            <b/>
            <sz val="9"/>
            <color indexed="81"/>
            <rFont val="Tahoma"/>
            <family val="2"/>
          </rPr>
          <t>Autor:</t>
        </r>
        <r>
          <rPr>
            <sz val="9"/>
            <color indexed="81"/>
            <rFont val="Tahoma"/>
            <family val="2"/>
          </rPr>
          <t xml:space="preserve">
ACTUALIZACION VIGENCIA FUTURA 6000002469
CONVENIO PARA LA ENTREGA DE LOS RECURSOS PROVENIENTES POR LA VENTA DE ISAGEN AL DEPARTAMENTO DE ANTIOQUIA, PARA LA CONSTRUCCION DE CICLOINFRAESTRUCTURA EN LAS SUBREGIONES DE URABA, OCCIDENTE Y AREA METROPOLITANA DEL VALLE DE ABURRA DEL DEPARTAMENTO DE ANTIOQUIA. 
EN EL MARCO DEL CONVENIO INTERADMINISTRATIVO  2017-AS-20-0025 DE 10 DE NOVIEMBRE DE 2017 CELEBRADO ENTRE EL DEPARTAMENTO E INDEPORTES ANTIOQUIA
Vigencia 2018:
A-F.9.17 /1120/0-4831/310507000/180127001 $ 45.000.000.000 Necesidad 21053 de 06/02/2018 reemplaza la Necesidad 21015 de 02/02/2018 por ACTUALIZACION VIGENCIA FUTURA 6000002469 </t>
        </r>
      </text>
    </comment>
    <comment ref="AG403" authorId="0" shapeId="0">
      <text>
        <r>
          <rPr>
            <b/>
            <sz val="9"/>
            <color indexed="81"/>
            <rFont val="Tahoma"/>
            <family val="2"/>
          </rPr>
          <t>Autor:</t>
        </r>
        <r>
          <rPr>
            <sz val="9"/>
            <color indexed="81"/>
            <rFont val="Tahoma"/>
            <family val="2"/>
          </rPr>
          <t xml:space="preserve">
EP asignado  10/11/2017</t>
        </r>
      </text>
    </comment>
    <comment ref="C404" authorId="0" shapeId="0">
      <text>
        <r>
          <rPr>
            <b/>
            <sz val="9"/>
            <color indexed="81"/>
            <rFont val="Tahoma"/>
            <family val="2"/>
          </rPr>
          <t>Autor:</t>
        </r>
        <r>
          <rPr>
            <sz val="9"/>
            <color indexed="81"/>
            <rFont val="Tahoma"/>
            <family val="2"/>
          </rPr>
          <t xml:space="preserve">
ACTUALIZACION VIGENCIA FUTURA 6000002474
CONVENIO DE COOPERACIÓN PARA LA ENTREGA DE RECURSOS PROVENIENTES DE LA VENTA DE ISAGEN PARA REALIZAR LA CONSTRUCCION DE PASEOS URBANOS DE MALECON TURISTICO ETAPA 1 EN LOS BARRIOS SANTAFE Y LA PLAYA DEL MUNICIPIO DE TURBO.
EN EL MARCO DEL CONVENIO INTERADMINISTRATIVO 2017-AS-20-0026 DE 10 DE NOVIEMBRE DE 2017 CELEBRADO ENTRE EL DEPARTAMENTO E INDEPORTES ANTIOQUIA
Vigencia 2018:
A-F.15.10 /1120/0-4831/310506000/180128001 $ 4.229.069.364 Necesidad 21052 de 06/02/2018 reemplaza la Necesidad 21014 de 02/02/2018 por ACTUALIZACION VIGENCIA FUTURA 6000002474</t>
        </r>
      </text>
    </comment>
    <comment ref="H404" authorId="0"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I404" authorId="0" shapeId="0">
      <text>
        <r>
          <rPr>
            <b/>
            <sz val="9"/>
            <color indexed="81"/>
            <rFont val="Tahoma"/>
            <family val="2"/>
          </rPr>
          <t>Autor:</t>
        </r>
        <r>
          <rPr>
            <sz val="9"/>
            <color indexed="81"/>
            <rFont val="Tahoma"/>
            <family val="2"/>
          </rPr>
          <t xml:space="preserve">
$469.896.597: Ajuste negativo mediante otrosí en el valor del Convenio 2017-AS-20-0026 que tiene por objeto: Construcción de paseos urbanos del malecón, etapa 1 en los barrios Santa Fe y La Playa de Turbo Antioquia; suscrito el 10 de noviembre de 2017 con Indeportes Antioquia por valor de $4.698.965.959, por el valor real aprobado por ISAGEN de $4.229.069.364</t>
        </r>
      </text>
    </comment>
    <comment ref="AG404" authorId="0" shapeId="0">
      <text>
        <r>
          <rPr>
            <b/>
            <sz val="9"/>
            <color indexed="81"/>
            <rFont val="Tahoma"/>
            <family val="2"/>
          </rPr>
          <t>Autor:</t>
        </r>
        <r>
          <rPr>
            <sz val="9"/>
            <color indexed="81"/>
            <rFont val="Tahoma"/>
            <family val="2"/>
          </rPr>
          <t xml:space="preserve">
EP asignado  10/11/2017
</t>
        </r>
      </text>
    </comment>
    <comment ref="AF420" authorId="0" shapeId="0">
      <text>
        <r>
          <rPr>
            <b/>
            <sz val="9"/>
            <color indexed="81"/>
            <rFont val="Tahoma"/>
            <family val="2"/>
          </rPr>
          <t xml:space="preserve">Autor:
</t>
        </r>
      </text>
    </comment>
    <comment ref="C442" authorId="0" shapeId="0">
      <text>
        <r>
          <rPr>
            <b/>
            <sz val="9"/>
            <color indexed="81"/>
            <rFont val="Tahoma"/>
            <family val="2"/>
          </rPr>
          <t>Autor:</t>
        </r>
        <r>
          <rPr>
            <sz val="9"/>
            <color indexed="81"/>
            <rFont val="Tahoma"/>
            <family val="2"/>
          </rPr>
          <t xml:space="preserve">
CAMPO ALEGRE-SAN MIGUEL</t>
        </r>
        <r>
          <rPr>
            <b/>
            <sz val="9"/>
            <color indexed="81"/>
            <rFont val="Tahoma"/>
            <family val="2"/>
          </rPr>
          <t xml:space="preserve"> (La vía se llama Campo Alegre-El pescado)</t>
        </r>
      </text>
    </comment>
    <comment ref="C443" authorId="0" shapeId="0">
      <text>
        <r>
          <rPr>
            <b/>
            <sz val="9"/>
            <color indexed="81"/>
            <rFont val="Tahoma"/>
            <family val="2"/>
          </rPr>
          <t>Autor:</t>
        </r>
        <r>
          <rPr>
            <sz val="9"/>
            <color indexed="81"/>
            <rFont val="Tahoma"/>
            <family val="2"/>
          </rPr>
          <t xml:space="preserve">
CAMPO ALEGRE-SAN MIGUEL </t>
        </r>
        <r>
          <rPr>
            <b/>
            <sz val="9"/>
            <color indexed="81"/>
            <rFont val="Tahoma"/>
            <family val="2"/>
          </rPr>
          <t>(La vía se llama Campo Alegre-El pescado)</t>
        </r>
      </text>
    </comment>
    <comment ref="C446" authorId="0"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447" authorId="0" shapeId="0">
      <text>
        <r>
          <rPr>
            <b/>
            <sz val="9"/>
            <color indexed="81"/>
            <rFont val="Tahoma"/>
            <family val="2"/>
          </rPr>
          <t>Autor:</t>
        </r>
        <r>
          <rPr>
            <sz val="9"/>
            <color indexed="81"/>
            <rFont val="Tahoma"/>
            <family val="2"/>
          </rPr>
          <t xml:space="preserve">
PIAMONTE-CAMPAMENTO </t>
        </r>
        <r>
          <rPr>
            <b/>
            <sz val="9"/>
            <color indexed="81"/>
            <rFont val="Tahoma"/>
            <family val="2"/>
          </rPr>
          <t>(La vía se llama Piamonte-La Reversa)</t>
        </r>
      </text>
    </comment>
    <comment ref="C448" authorId="0"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449" authorId="0" shapeId="0">
      <text>
        <r>
          <rPr>
            <b/>
            <sz val="9"/>
            <color indexed="81"/>
            <rFont val="Tahoma"/>
            <family val="2"/>
          </rPr>
          <t>Autor:</t>
        </r>
        <r>
          <rPr>
            <sz val="9"/>
            <color indexed="81"/>
            <rFont val="Tahoma"/>
            <family val="2"/>
          </rPr>
          <t xml:space="preserve">
AMALFI GUAYABITO VEGA MEJÍA </t>
        </r>
        <r>
          <rPr>
            <b/>
            <sz val="9"/>
            <color indexed="81"/>
            <rFont val="Tahoma"/>
            <family val="2"/>
          </rPr>
          <t>(La vía se llama La Solita-Guayabito)</t>
        </r>
      </text>
    </comment>
    <comment ref="C462" authorId="0"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463" authorId="0" shapeId="0">
      <text>
        <r>
          <rPr>
            <b/>
            <sz val="9"/>
            <color indexed="81"/>
            <rFont val="Tahoma"/>
            <family val="2"/>
          </rPr>
          <t>Autor:</t>
        </r>
        <r>
          <rPr>
            <sz val="9"/>
            <color indexed="81"/>
            <rFont val="Tahoma"/>
            <family val="2"/>
          </rPr>
          <t xml:space="preserve">
TASAJO-NORÍN</t>
        </r>
        <r>
          <rPr>
            <b/>
            <sz val="9"/>
            <color indexed="81"/>
            <rFont val="Tahoma"/>
            <family val="2"/>
          </rPr>
          <t xml:space="preserve"> (La vía se llama Tasajo-Manzanares Abajo)</t>
        </r>
      </text>
    </comment>
    <comment ref="C488" authorId="0"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C489" authorId="0" shapeId="0">
      <text>
        <r>
          <rPr>
            <b/>
            <sz val="9"/>
            <color indexed="81"/>
            <rFont val="Tahoma"/>
            <family val="2"/>
          </rPr>
          <t>Autor:</t>
        </r>
        <r>
          <rPr>
            <sz val="9"/>
            <color indexed="81"/>
            <rFont val="Tahoma"/>
            <family val="2"/>
          </rPr>
          <t xml:space="preserve">
LA GRANJA-LA HONDA </t>
        </r>
        <r>
          <rPr>
            <b/>
            <sz val="9"/>
            <color indexed="81"/>
            <rFont val="Tahoma"/>
            <family val="2"/>
          </rPr>
          <t>(La vía se llama La Granja  (Montebello)-El Retiro)</t>
        </r>
      </text>
    </comment>
    <comment ref="W494" authorId="0" shapeId="0">
      <text>
        <r>
          <rPr>
            <b/>
            <sz val="9"/>
            <color indexed="81"/>
            <rFont val="Tahoma"/>
            <family val="2"/>
          </rPr>
          <t>Autor:</t>
        </r>
        <r>
          <rPr>
            <sz val="9"/>
            <color indexed="81"/>
            <rFont val="Tahoma"/>
            <family val="2"/>
          </rPr>
          <t xml:space="preserve">
ADICIÓN 1 Y PRORROGA 1 AL CONTRATO 4600007123 DE 2017 CONSULTORIA PARA ESTUDIOS Y DISEÑOS TÉCNICOS PARA LA PAVIMENTACIÓN DE VIAS EN EL DEPARTAMENTO DE ANTIOQUIA POR EL SISTEMA DE VALORIZACIÓN
Vigencia 2018:
A-.9.10/1120/0-3120/310502000/180038001 $ 703.136.238 Necesidad 21013 de 02/02/2018
OBSERVACIÓN: 
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t>
        </r>
      </text>
    </comment>
    <comment ref="B501" authorId="0" shapeId="0">
      <text>
        <r>
          <rPr>
            <b/>
            <sz val="9"/>
            <color indexed="81"/>
            <rFont val="Tahoma"/>
            <family val="2"/>
          </rPr>
          <t>Autor:</t>
        </r>
        <r>
          <rPr>
            <sz val="9"/>
            <color indexed="81"/>
            <rFont val="Tahoma"/>
            <family val="2"/>
          </rPr>
          <t xml:space="preserve">
81112501: Servicio de licencias del software del computador</t>
        </r>
      </text>
    </comment>
    <comment ref="I668" authorId="0" shapeId="0">
      <text>
        <r>
          <rPr>
            <b/>
            <sz val="9"/>
            <color indexed="81"/>
            <rFont val="Tahoma"/>
            <family val="2"/>
          </rPr>
          <t>ADICIONAR AL COLEGIO MAYOR</t>
        </r>
        <r>
          <rPr>
            <sz val="9"/>
            <color indexed="81"/>
            <rFont val="Tahoma"/>
            <family val="2"/>
          </rPr>
          <t xml:space="preserve">
</t>
        </r>
      </text>
    </comment>
    <comment ref="H669" authorId="0" shapeId="0">
      <text>
        <r>
          <rPr>
            <b/>
            <sz val="9"/>
            <color indexed="81"/>
            <rFont val="Tahoma"/>
            <family val="2"/>
          </rPr>
          <t>PARA PASAR A COMUNICACIONES</t>
        </r>
        <r>
          <rPr>
            <sz val="9"/>
            <color indexed="81"/>
            <rFont val="Tahoma"/>
            <family val="2"/>
          </rPr>
          <t xml:space="preserve">
</t>
        </r>
      </text>
    </comment>
    <comment ref="C672" authorId="0" shapeId="0">
      <text>
        <r>
          <rPr>
            <b/>
            <sz val="9"/>
            <color indexed="81"/>
            <rFont val="Tahoma"/>
            <family val="2"/>
          </rPr>
          <t xml:space="preserve">Autor:
</t>
        </r>
      </text>
    </comment>
    <comment ref="I674" authorId="0" shapeId="0">
      <text>
        <r>
          <rPr>
            <b/>
            <sz val="9"/>
            <color indexed="81"/>
            <rFont val="Tahoma"/>
            <family val="2"/>
          </rPr>
          <t>Autor:</t>
        </r>
        <r>
          <rPr>
            <sz val="9"/>
            <color indexed="81"/>
            <rFont val="Tahoma"/>
            <family val="2"/>
          </rPr>
          <t xml:space="preserve">
Aporte de la Secretaría de Productividad </t>
        </r>
      </text>
    </comment>
    <comment ref="H682" authorId="0" shapeId="0">
      <text>
        <r>
          <rPr>
            <b/>
            <sz val="9"/>
            <color indexed="81"/>
            <rFont val="Tahoma"/>
            <family val="2"/>
          </rPr>
          <t>Autor:</t>
        </r>
        <r>
          <rPr>
            <sz val="9"/>
            <color indexed="81"/>
            <rFont val="Tahoma"/>
            <family val="2"/>
          </rPr>
          <t xml:space="preserve">
Fortalecimiento Empresarial Antojate de Antioquia $ 350.000.000.
Fortalecimiento Empresarial Registro Invima $ 120.000.000.
Comisión Regional de Competitividad $ 50.000.000
Participación En ferias $ 200.000.000
Material publicitario $ 50.000.000
Proyecto Cluster Lacteos $ 40.000.000.
Temporales $ 311.807.320
Victimas $ 100.000.000
Desarrollo de Proveedores $ 148.192.680
Emprendimiento $ 300.000.000 (capital semilla y red de emprendimiento)
</t>
        </r>
      </text>
    </comment>
    <comment ref="R823" authorId="0" shapeId="0">
      <text>
        <r>
          <rPr>
            <b/>
            <sz val="9"/>
            <color indexed="81"/>
            <rFont val="Tahoma"/>
            <family val="2"/>
          </rPr>
          <t>Desarrollo de Auditorías Ciudadanas en los Municipios Priorizados del Departamento de Antioquia-22-0219</t>
        </r>
      </text>
    </comment>
    <comment ref="T823" authorId="0" shapeId="0">
      <text>
        <r>
          <rPr>
            <b/>
            <sz val="9"/>
            <color indexed="81"/>
            <rFont val="Tahoma"/>
            <family val="2"/>
          </rPr>
          <t>Proyectos con auditorías ciudadanas</t>
        </r>
      </text>
    </comment>
    <comment ref="U823" authorId="0" shapeId="0">
      <text>
        <r>
          <rPr>
            <b/>
            <sz val="9"/>
            <color indexed="81"/>
            <rFont val="Tahoma"/>
            <family val="2"/>
          </rPr>
          <t>-Cualificacion en funciones-Evaluacion de avance-Recepcion y evaluacion final-Seguimiento a la ejecución-Socializacion y sensibilizacion-</t>
        </r>
      </text>
    </comment>
    <comment ref="I847" authorId="0" shapeId="0">
      <text>
        <r>
          <rPr>
            <b/>
            <sz val="9"/>
            <color indexed="81"/>
            <rFont val="Tahoma"/>
            <family val="2"/>
          </rPr>
          <t>Autor:</t>
        </r>
        <r>
          <rPr>
            <sz val="9"/>
            <color indexed="81"/>
            <rFont val="Tahoma"/>
            <family val="2"/>
          </rPr>
          <t xml:space="preserve">
Queda pendiente ajustar el valor real está
$ 197.981.850</t>
        </r>
      </text>
    </comment>
    <comment ref="H871" authorId="0" shapeId="0">
      <text>
        <r>
          <rPr>
            <sz val="8"/>
            <color indexed="81"/>
            <rFont val="Tahoma"/>
            <family val="2"/>
          </rPr>
          <t xml:space="preserve">luz angela
Tiene VF 25.000.000
</t>
        </r>
      </text>
    </comment>
    <comment ref="I873" authorId="1" shapeId="0">
      <text>
        <r>
          <rPr>
            <sz val="9"/>
            <color indexed="81"/>
            <rFont val="Tahoma"/>
            <family val="2"/>
          </rPr>
          <t xml:space="preserve">Tiene VF. $ 526.332.052
</t>
        </r>
      </text>
    </comment>
    <comment ref="I901" authorId="1" shapeId="0">
      <text>
        <r>
          <rPr>
            <b/>
            <sz val="9"/>
            <color indexed="81"/>
            <rFont val="Tahoma"/>
            <family val="2"/>
          </rPr>
          <t>Tiene Nec $ 11.392.108</t>
        </r>
        <r>
          <rPr>
            <sz val="9"/>
            <color indexed="81"/>
            <rFont val="Tahoma"/>
            <family val="2"/>
          </rPr>
          <t xml:space="preserve">
</t>
        </r>
      </text>
    </comment>
    <comment ref="I906" authorId="1" shapeId="0">
      <text>
        <r>
          <rPr>
            <b/>
            <sz val="9"/>
            <color indexed="81"/>
            <rFont val="Tahoma"/>
            <family val="2"/>
          </rPr>
          <t>Tiene Nec. $ 7.244.415</t>
        </r>
        <r>
          <rPr>
            <sz val="9"/>
            <color indexed="81"/>
            <rFont val="Tahoma"/>
            <family val="2"/>
          </rPr>
          <t xml:space="preserve">
</t>
        </r>
      </text>
    </comment>
    <comment ref="I907" authorId="1" shapeId="0">
      <text>
        <r>
          <rPr>
            <sz val="9"/>
            <color indexed="81"/>
            <rFont val="Tahoma"/>
            <family val="2"/>
          </rPr>
          <t xml:space="preserve">tiene Nec. $ 17.208.426
</t>
        </r>
      </text>
    </comment>
    <comment ref="I922" authorId="1" shapeId="0">
      <text>
        <r>
          <rPr>
            <b/>
            <sz val="9"/>
            <color indexed="81"/>
            <rFont val="Tahoma"/>
            <family val="2"/>
          </rPr>
          <t>Tiene Nec. $ 203.297.696</t>
        </r>
      </text>
    </comment>
    <comment ref="I923" authorId="1" shapeId="0">
      <text>
        <r>
          <rPr>
            <b/>
            <sz val="9"/>
            <color indexed="81"/>
            <rFont val="Tahoma"/>
            <family val="2"/>
          </rPr>
          <t>Tiene Contrato $ 239.178.965</t>
        </r>
      </text>
    </comment>
    <comment ref="AZ938" authorId="0" shapeId="0">
      <text>
        <r>
          <rPr>
            <b/>
            <sz val="9"/>
            <color indexed="81"/>
            <rFont val="Tahoma"/>
            <family val="2"/>
          </rPr>
          <t>FLA, SALUD.</t>
        </r>
        <r>
          <rPr>
            <sz val="9"/>
            <color indexed="81"/>
            <rFont val="Tahoma"/>
            <family val="2"/>
          </rPr>
          <t xml:space="preserve">
</t>
        </r>
      </text>
    </comment>
    <comment ref="AZ939" authorId="0" shapeId="0">
      <text>
        <r>
          <rPr>
            <sz val="9"/>
            <color indexed="81"/>
            <rFont val="Tahoma"/>
            <family val="2"/>
          </rPr>
          <t xml:space="preserve">FLA, SALUD
</t>
        </r>
      </text>
    </comment>
    <comment ref="AZ940" authorId="0" shapeId="0">
      <text>
        <r>
          <rPr>
            <b/>
            <sz val="9"/>
            <color indexed="81"/>
            <rFont val="Tahoma"/>
            <family val="2"/>
          </rPr>
          <t>Presupuesto de la Secretaría Hacienda</t>
        </r>
      </text>
    </comment>
    <comment ref="AN942" authorId="0" shapeId="0">
      <text>
        <r>
          <rPr>
            <b/>
            <sz val="9"/>
            <color indexed="81"/>
            <rFont val="Tahoma"/>
            <family val="2"/>
          </rPr>
          <t>3700009419/2016</t>
        </r>
        <r>
          <rPr>
            <sz val="9"/>
            <color indexed="81"/>
            <rFont val="Tahoma"/>
            <family val="2"/>
          </rPr>
          <t xml:space="preserve">
</t>
        </r>
      </text>
    </comment>
    <comment ref="AZ954" authorId="0" shapeId="0">
      <text>
        <r>
          <rPr>
            <b/>
            <sz val="9"/>
            <color indexed="81"/>
            <rFont val="Tahoma"/>
            <family val="2"/>
          </rPr>
          <t xml:space="preserve">Infraestructura, Minas, Servicios Públicos, Mujeres, Hacienda, Salud, Gobierno, Medio Ambiente
 </t>
        </r>
      </text>
    </comment>
    <comment ref="I965" authorId="1" shapeId="0">
      <text>
        <r>
          <rPr>
            <b/>
            <sz val="9"/>
            <color indexed="81"/>
            <rFont val="Tahoma"/>
            <family val="2"/>
          </rPr>
          <t>Tiene Nec. $ 2.341.688</t>
        </r>
      </text>
    </comment>
    <comment ref="AZ971" authorId="0" shapeId="0">
      <text>
        <r>
          <rPr>
            <b/>
            <sz val="9"/>
            <color indexed="81"/>
            <rFont val="Tahoma"/>
            <family val="2"/>
          </rPr>
          <t>Salud</t>
        </r>
      </text>
    </comment>
    <comment ref="I986" authorId="1" shapeId="0">
      <text>
        <r>
          <rPr>
            <b/>
            <sz val="9"/>
            <color indexed="81"/>
            <rFont val="Tahoma"/>
            <family val="2"/>
          </rPr>
          <t>Tiene Contrato $ 1.432.760.000</t>
        </r>
      </text>
    </comment>
    <comment ref="I1014" authorId="0" shapeId="0">
      <text>
        <r>
          <rPr>
            <sz val="9"/>
            <color indexed="81"/>
            <rFont val="Tahoma"/>
            <family val="2"/>
          </rPr>
          <t xml:space="preserve">Luz A. se reriran 752.760.000 suministro linea 1 y 4
</t>
        </r>
      </text>
    </comment>
    <comment ref="I1230" authorId="0" shapeId="0">
      <text>
        <r>
          <rPr>
            <sz val="9"/>
            <color indexed="81"/>
            <rFont val="Tahoma"/>
            <family val="2"/>
          </rPr>
          <t xml:space="preserve">Es necesario gestionar para e 2018 adición o recursos para cubrir esta necesidad
</t>
        </r>
      </text>
    </comment>
  </commentList>
</comments>
</file>

<file path=xl/sharedStrings.xml><?xml version="1.0" encoding="utf-8"?>
<sst xmlns="http://schemas.openxmlformats.org/spreadsheetml/2006/main" count="31016" uniqueCount="5028">
  <si>
    <t>PLAN ANUAL DE ADQUISICIONES Y DE SUPERVISIÓN E INTERVENTORÍA - DEPARTAMENTO DE ANTIOQUIA</t>
  </si>
  <si>
    <t>Código: FO-M7-P1-063</t>
  </si>
  <si>
    <t>Versión: 01</t>
  </si>
  <si>
    <t>Fecha de aprobación: 03/05/2017</t>
  </si>
  <si>
    <t>PLAN  ANUAL  DE  ADQUISICIONES  -  DEPARTAMENTO  DE  ANTIOQUIA  -  AÑO  2017</t>
  </si>
  <si>
    <r>
      <t xml:space="preserve">S   E   C   O   P     </t>
    </r>
    <r>
      <rPr>
        <b/>
        <sz val="12"/>
        <rFont val="Arial"/>
        <family val="2"/>
      </rPr>
      <t>(Colombia Compra Eficiente)</t>
    </r>
  </si>
  <si>
    <t>ARTICULACIÓN CON EL PLAN DE DESARROLLO (PRESUPUESTO DE INVERSION)</t>
  </si>
  <si>
    <t xml:space="preserve"> SEGUIMIENTO A LA CONTRATACION (S I G)</t>
  </si>
  <si>
    <t>PLAN DE SUPERVISION E INTERVENTORIA</t>
  </si>
  <si>
    <t>Plan de Desarrollo</t>
  </si>
  <si>
    <t xml:space="preserve">Ejecucion del Plan               </t>
  </si>
  <si>
    <t xml:space="preserve">Datos del Responsable </t>
  </si>
  <si>
    <t>Dependencia</t>
  </si>
  <si>
    <t>Códigos UNSPSC</t>
  </si>
  <si>
    <t>Descripción</t>
  </si>
  <si>
    <t xml:space="preserve">Fecha estimada de inicio de proceso de selección </t>
  </si>
  <si>
    <t xml:space="preserve">Duración estimada del contrato </t>
  </si>
  <si>
    <t xml:space="preserve">Modalidad de selección </t>
  </si>
  <si>
    <t>Fuente de los recursos (SGP - Propios - Regalías - Del crédito - Nacionales - etc)</t>
  </si>
  <si>
    <t>Valor total estimado</t>
  </si>
  <si>
    <t>Valor estimado en la vigencia actual</t>
  </si>
  <si>
    <t>¿Se requieren vigencias futuras?</t>
  </si>
  <si>
    <t>Estado de solicitud de vigencias futuras</t>
  </si>
  <si>
    <t>Nombre completo</t>
  </si>
  <si>
    <t xml:space="preserve">Cargo </t>
  </si>
  <si>
    <t xml:space="preserve">Teléfono </t>
  </si>
  <si>
    <t xml:space="preserve">Correo electrónico </t>
  </si>
  <si>
    <t>Programa del Plan al cual contribuye el objeto contractual</t>
  </si>
  <si>
    <t>Producto(s) del Plan al cual contribuye el objeto contractual</t>
  </si>
  <si>
    <t>Nombre del Proyecto al cual pertenece el objeto contractual</t>
  </si>
  <si>
    <t xml:space="preserve">Elemento PEP </t>
  </si>
  <si>
    <t>Producto(s) del Proyecto que se impactan con el objeto contractual</t>
  </si>
  <si>
    <t>Actividad(es) del Proyecto que requieren del objeto contractual</t>
  </si>
  <si>
    <t>N° del Proceso en el SECOP</t>
  </si>
  <si>
    <t>N°. de la necesidad en SAP</t>
  </si>
  <si>
    <t>Fecha de Publicación de Estudios Previos en SECOP</t>
  </si>
  <si>
    <t>Número del radicado  Resolución y/o carta de aceptación</t>
  </si>
  <si>
    <t>Número del Contrato</t>
  </si>
  <si>
    <t>Porcentaje de cumplimiento</t>
  </si>
  <si>
    <t>Nombre Contratista / Asociado(s)</t>
  </si>
  <si>
    <t>Estado del Contrato</t>
  </si>
  <si>
    <t>Observaciones</t>
  </si>
  <si>
    <t>Nombres y Apellidos del Supervisor o razón social del Interventor</t>
  </si>
  <si>
    <t>Tipo de Supervisión e Interventoría</t>
  </si>
  <si>
    <t>Función</t>
  </si>
  <si>
    <t>N/A</t>
  </si>
  <si>
    <t>Profesional Universitario</t>
  </si>
  <si>
    <t>Tipo C:  Supervisión</t>
  </si>
  <si>
    <t>Secretaría de Agricultura y Desarrollo Rural</t>
  </si>
  <si>
    <t>SI</t>
  </si>
  <si>
    <t>Profesional</t>
  </si>
  <si>
    <t>3838801</t>
  </si>
  <si>
    <t>Tersita Rengifo</t>
  </si>
  <si>
    <t>3838811</t>
  </si>
  <si>
    <t>teresita.rengifo@antioquia.gov.co</t>
  </si>
  <si>
    <t>Antioquia Rural Productiva</t>
  </si>
  <si>
    <t>Apoyo a la modernización de la ganadería en el Departamento Antioquia</t>
  </si>
  <si>
    <t xml:space="preserve">Áreas agrícolas, forestales, silvopastoriles, pastos y forrajes intervenidas </t>
  </si>
  <si>
    <t>Gloria Bedoya</t>
  </si>
  <si>
    <t>gloria.bedoya@antioquia.gov.co</t>
  </si>
  <si>
    <t>Nataly Restrepo</t>
  </si>
  <si>
    <t xml:space="preserve">  Desarrollo Industrial Agropecuario, a través de la creación y puesta en marcha de la empresa Agroindustrial en el Departamento de Antioquia</t>
  </si>
  <si>
    <t>Javier Gomez Gomez</t>
  </si>
  <si>
    <t>javier.gomez@antioquia.gov.co</t>
  </si>
  <si>
    <t>Departamento Administrativo del Sistema de Prevención, Atención y Recuperación de Desastres - DAPARD</t>
  </si>
  <si>
    <t>Convenio para la implementación del sistema de alertas tempranas en el Departamento de Antioquia</t>
  </si>
  <si>
    <t>Luis Eduardo Henao</t>
  </si>
  <si>
    <t>Técnico Operativo</t>
  </si>
  <si>
    <t>3838850</t>
  </si>
  <si>
    <t>luis.henao@antioquia.gov.co</t>
  </si>
  <si>
    <t>Conocimiento del riesgo</t>
  </si>
  <si>
    <t>Sistemas de Alerta Temprana</t>
  </si>
  <si>
    <t>Conocimiento del Riesgo</t>
  </si>
  <si>
    <t>070054001</t>
  </si>
  <si>
    <t>Sistemas de Alerta Temprana Implementados</t>
  </si>
  <si>
    <t>Implementación de las Alertas Tempranas</t>
  </si>
  <si>
    <t>Jafed Naranjo Guarín</t>
  </si>
  <si>
    <t>Alba Marina Girón López</t>
  </si>
  <si>
    <t>Estudios y diseños de obras de mitigación del riesgo para el control de inundaciones en el Municipio de Nechí, subregión Bajo Cauca del Departamento de Antioquia.</t>
  </si>
  <si>
    <t>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t>
  </si>
  <si>
    <t>Reducción del Riesgo</t>
  </si>
  <si>
    <t>Proyectos puntuales de Intervención correctiva para la reducción del riesgo</t>
  </si>
  <si>
    <t>Prevención y Reducción del Riesgo mediante la ejecución de proyectos de intervención
correctiva en el Departamento de Antioquia</t>
  </si>
  <si>
    <t>Ejecución de obras</t>
  </si>
  <si>
    <t>Dotación de equipos de operación para emergencias y desastres para los 18 SOS</t>
  </si>
  <si>
    <t>3838874</t>
  </si>
  <si>
    <t>Manejo de desastres</t>
  </si>
  <si>
    <t>Sistemas Operativos de Socorro (SOS) operando</t>
  </si>
  <si>
    <t>Fortalecimiento de la capacidad instalada de respuesta a emergencias EN El
Departamento, Antioquia, Occidente</t>
  </si>
  <si>
    <t>Sol Marisa Bahamón</t>
  </si>
  <si>
    <t>Capacitación a los cuerpos de socorro en procesos de rescate</t>
  </si>
  <si>
    <t xml:space="preserve">Fortalecer la capacidad de respuesta instalada en atención de desastres municipal y departamental </t>
  </si>
  <si>
    <t>Suministro de Kits de alimentos, kits de aseo familiar, Kits de aseo infantil, Kits de cocina, para apoyar la atención de las comunidades afectadas o damnificadas por fenomenos naturales, y/o antropicos no intencionales en el departamento de Antioquia.</t>
  </si>
  <si>
    <t>Porcentaje de damnificados y/o afectados atendidos con ayuda humanitaria</t>
  </si>
  <si>
    <t>Construccion del S.O.S. en el Municpio de Remedios</t>
  </si>
  <si>
    <t>3835228</t>
  </si>
  <si>
    <t>Construcción de nuevos Sistemas Operativos de Socorro</t>
  </si>
  <si>
    <t>Wilfer Carmona</t>
  </si>
  <si>
    <t>Fortalecimiento del SIGRD</t>
  </si>
  <si>
    <t>3838878</t>
  </si>
  <si>
    <t>Sistema Departamental de Información de Gestión del Riesgo de Desastres</t>
  </si>
  <si>
    <t>Cumplimiento del plan que mejora las estrategias de comunicación de la Gestión del Riesgo de Desastres</t>
  </si>
  <si>
    <t>Estrategia de comunicaciones</t>
  </si>
  <si>
    <t>Sistema Departamental de Información para la Gestión del Riesgo de Desastres</t>
  </si>
  <si>
    <t>Análisis, diseño, implementación y mantenimiento</t>
  </si>
  <si>
    <t>Ángela Duque Ramírez</t>
  </si>
  <si>
    <t>Desarrollo de los procesos de educación en Gestión de Riesgo de Desastres en todo los municipios del Departamento de Antioquia</t>
  </si>
  <si>
    <t>Transformación social y cultural en Gestión del Riesgo</t>
  </si>
  <si>
    <t>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t>
  </si>
  <si>
    <t>Desarrollo de los procesos de educación en Gestión de Riesgo de Desastres en todo el Departamento de Antioquia</t>
  </si>
  <si>
    <t>Ana Yelitza Alvarez Calle</t>
  </si>
  <si>
    <t>Luis Fernando Torres</t>
  </si>
  <si>
    <t>3838845</t>
  </si>
  <si>
    <t>luis.torres@antioquia.gov.co</t>
  </si>
  <si>
    <t>Caros Mario  Giraldo</t>
  </si>
  <si>
    <t>suburaba@hotmail.com</t>
  </si>
  <si>
    <t>DESIGNAR ESTUDIANTES DE LAS UNIVERSIDADES PRIVADAS PARA LA REALIZACIÓN DE LA PRACTICA ACADEMICA CON EL FIN DE BRINDAR APOYO A LA GESTION DEL DEPARTAMENTO DE ANTIOQUIA Y SUS REGIONES DURANTE EL PRIMER SEMESTRE DEL 2017 Y PRIMER SEMESTRE DEL 2018</t>
  </si>
  <si>
    <t>Jaime Garzon araque</t>
  </si>
  <si>
    <t>Secretario</t>
  </si>
  <si>
    <t>jaime.garzon@antioquia.gov.co</t>
  </si>
  <si>
    <t>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t>
  </si>
  <si>
    <t>Jorge Eduardo Gañan Parra</t>
  </si>
  <si>
    <t>3838828</t>
  </si>
  <si>
    <t>jorge.gañan@antioquia.gov.co</t>
  </si>
  <si>
    <t>NA</t>
  </si>
  <si>
    <t>Yondó</t>
  </si>
  <si>
    <t xml:space="preserve">ADICIÓN Y PRÓRROGA AL CONVENIO 4600006684 CUYO OBJETO ES "APOYAR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t>
  </si>
  <si>
    <t>Luis Fernando Torres Giraldo</t>
  </si>
  <si>
    <t>Sabaneta</t>
  </si>
  <si>
    <t>ADICIÓN Y PRÓRROGA AL CONVENIO 4600006634 CUYO OBJETO ES "APOYAR LA ASISTENCIA TÉCNICA DIRECTA RURAL, A TRAVÉS DE LA COFINANCIACIÓN PARA LA CONTRATACIÓN DEL PERSONAL IDONEO PARA LA PRESTACIÓN DE ESTE SERVICIO SEGÚN ORDENANZA 53 DEL 22 DE DICIEMBRE DE 2016, MUNICIPIO DE AMALFI. CODIGO DE NECESIDAD 19827. VIGENCIA FUTURA 6000002381.</t>
  </si>
  <si>
    <t>Javier Montoya Gutierrez</t>
  </si>
  <si>
    <t>javier.montoya@antioquia.gov.co</t>
  </si>
  <si>
    <t xml:space="preserve">Amalfi </t>
  </si>
  <si>
    <t>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t>
  </si>
  <si>
    <t>Yolombó</t>
  </si>
  <si>
    <t>ADICIÓN Y PRÓRROGA AL CONVENIO 4600006635 CUYO OBJETO ES "APOYAR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t>
  </si>
  <si>
    <t>Vegachí</t>
  </si>
  <si>
    <t>ADICIÓN Y PRÓRROGA AL CONVENIO 4600006628 CUYO OBJETO ES "APOYAR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t>
  </si>
  <si>
    <t>Mauro Antonio Gutiérrez Serna</t>
  </si>
  <si>
    <t>mauro.gutierrez@antioquia.gov.co</t>
  </si>
  <si>
    <t>Santo Domingo</t>
  </si>
  <si>
    <t>ADICIÓN Y PRÓRROGA AL CONVENIO 4600006637 CUYO OBJETO ES "APOYAR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t>
  </si>
  <si>
    <t>Luis Guillermo Uribe Hincapíe</t>
  </si>
  <si>
    <t>luis.uribe@antioquia.gov.co</t>
  </si>
  <si>
    <t>Yalí</t>
  </si>
  <si>
    <t>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t>
  </si>
  <si>
    <t>Carlos Mario Giraldo García</t>
  </si>
  <si>
    <t>carlos.giraldo@antioquia.gov.co</t>
  </si>
  <si>
    <t>Arboletes</t>
  </si>
  <si>
    <t>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t>
  </si>
  <si>
    <t>Mauricio Berrío</t>
  </si>
  <si>
    <t>mauricio.berrio@antioquia.gov.co</t>
  </si>
  <si>
    <t>Carepa</t>
  </si>
  <si>
    <t>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t>
  </si>
  <si>
    <t>Chigorodó</t>
  </si>
  <si>
    <t>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t>
  </si>
  <si>
    <t>Mauricio Berrío Mena</t>
  </si>
  <si>
    <t>Mutatá</t>
  </si>
  <si>
    <t>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t>
  </si>
  <si>
    <t>Jorge Humberto Ramírez Corrales</t>
  </si>
  <si>
    <t>jorge.ramirez@antioquia.gov.co</t>
  </si>
  <si>
    <t>San Pedro de Uraba</t>
  </si>
  <si>
    <t>Apoyar la Asistencia Técnica Directa Rural, a través de la cofinanciación para la contratación de personal idóneo, para la prestación de este servicio, según la Ordenanza 53 del 22 de diciembre de 2016, en el Municipio de Turbo</t>
  </si>
  <si>
    <t>Turbo</t>
  </si>
  <si>
    <t>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t>
  </si>
  <si>
    <t>San Juan de Urabá</t>
  </si>
  <si>
    <t>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t>
  </si>
  <si>
    <t>Vigía del Fuerte</t>
  </si>
  <si>
    <t>ADICIÓN Y PRÓRROGA AL CONVENIO 4600006593 CUYO OBJETO ES "APOYAR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t>
  </si>
  <si>
    <t>Diego León Vallejo</t>
  </si>
  <si>
    <t>diego.valllejo@antioquia.gov.co</t>
  </si>
  <si>
    <t>Ituango</t>
  </si>
  <si>
    <t>ADICIÓN Y PRÓRROGA AL CONVENIO 4600006606 CUYO OBJETO ES "APOYAR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t>
  </si>
  <si>
    <t>San Andrés de Cuerquia</t>
  </si>
  <si>
    <t>ADICIÓN Y PRÓRROGA AL CONVENIO 4600006587 CUYO OBJETO ES "APOYAR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t>
  </si>
  <si>
    <t xml:space="preserve">Toledo </t>
  </si>
  <si>
    <t>ADICIÓN Y PRÓRROGA AL CONVENIO 4600006592 CUYO OBJETO ES "APOYAR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t>
  </si>
  <si>
    <t>Judith Gomez Posada</t>
  </si>
  <si>
    <t>judith.gomez@antioquia.gov.co</t>
  </si>
  <si>
    <t>Entrerrios</t>
  </si>
  <si>
    <t>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t>
  </si>
  <si>
    <t>Santa Rosa de Osos</t>
  </si>
  <si>
    <t>ADICIÓN Y PRÓRROGA AL CONVENIO 4600006594 CUYO OBJETO ES "APOYAR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t>
  </si>
  <si>
    <t>San Pedro de los Milagros</t>
  </si>
  <si>
    <t>ADICIÓN Y PRÓRROGA AL CONVENIO 4600006590 CUYO OBJETO ES "APOYAR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t>
  </si>
  <si>
    <t>José Antonio Velasquez Araque</t>
  </si>
  <si>
    <t>jose.velasquez@antioquia.gov.co</t>
  </si>
  <si>
    <t xml:space="preserve">Angostura </t>
  </si>
  <si>
    <t>ADICIÓN Y PRÓRROGA AL CONVENIO 4600006604 CUYO OBJETO ES "APOYAR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t>
  </si>
  <si>
    <t>Campamento</t>
  </si>
  <si>
    <t>ADICIÓN Y PRÓRROGA AL CONVENIO 4600006589 CUYO OBJETO ES "APOYAR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t>
  </si>
  <si>
    <t>Guadalupe</t>
  </si>
  <si>
    <t xml:space="preserve">Don Matias </t>
  </si>
  <si>
    <t>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t>
  </si>
  <si>
    <t>Jesús Anibal Zapata</t>
  </si>
  <si>
    <t>jesus.zapata@antioquia.gov.co</t>
  </si>
  <si>
    <t xml:space="preserve">Argelia </t>
  </si>
  <si>
    <t>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t>
  </si>
  <si>
    <t>Silvia Orozco Puerta</t>
  </si>
  <si>
    <t>silvia.orozco@antioquia.gov.co</t>
  </si>
  <si>
    <t>El Retiro</t>
  </si>
  <si>
    <t>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t>
  </si>
  <si>
    <t>Granada</t>
  </si>
  <si>
    <t>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t>
  </si>
  <si>
    <t>San Vicente</t>
  </si>
  <si>
    <t>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t>
  </si>
  <si>
    <t>Jesus Antonio Palacios Anaya</t>
  </si>
  <si>
    <t>jesus.palacios@antioquia.gov.co</t>
  </si>
  <si>
    <t>Abejorral</t>
  </si>
  <si>
    <t>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t>
  </si>
  <si>
    <t>Marinilla</t>
  </si>
  <si>
    <t>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t>
  </si>
  <si>
    <t xml:space="preserve">Juan Felipe Bedoya </t>
  </si>
  <si>
    <t>juan.bedoya@antioquia.gov.co</t>
  </si>
  <si>
    <t>El Peñol</t>
  </si>
  <si>
    <t>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t>
  </si>
  <si>
    <t>Juan Felipe Bedoya</t>
  </si>
  <si>
    <t xml:space="preserve">La Ceja </t>
  </si>
  <si>
    <t>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t>
  </si>
  <si>
    <t>Rionegro</t>
  </si>
  <si>
    <t xml:space="preserve">San Luis </t>
  </si>
  <si>
    <t>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t>
  </si>
  <si>
    <t>San Carlos</t>
  </si>
  <si>
    <t>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t>
  </si>
  <si>
    <t>Jesús Antonio Palacio</t>
  </si>
  <si>
    <t>El Santuario</t>
  </si>
  <si>
    <t>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t>
  </si>
  <si>
    <t>Jose Vicente Delgado</t>
  </si>
  <si>
    <t>jose.delgado@antioqua.gov.co</t>
  </si>
  <si>
    <t>Tarazá</t>
  </si>
  <si>
    <t>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t>
  </si>
  <si>
    <t xml:space="preserve">Cáceres </t>
  </si>
  <si>
    <t>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t>
  </si>
  <si>
    <t>Caucasia</t>
  </si>
  <si>
    <t>ADICIÓN Y PRÓRROGA AL CONVENIO 4600006662 CUYO OBJETO ES "APOYAR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t>
  </si>
  <si>
    <t>Guillermo Toro</t>
  </si>
  <si>
    <t>guillermo.toro@antioquia.gov.co</t>
  </si>
  <si>
    <t>El Bagre</t>
  </si>
  <si>
    <t>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t>
  </si>
  <si>
    <t>Zaragoza</t>
  </si>
  <si>
    <t>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t>
  </si>
  <si>
    <t>Libardo Castrillón</t>
  </si>
  <si>
    <t>libardo.castrillon@antioquia.gov.co</t>
  </si>
  <si>
    <t>Abriaqui</t>
  </si>
  <si>
    <t>ADICIÓN Y PRÓRROGA AL CONVENIO 4600006574 CUYO OBJETO ES "APOYAR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t>
  </si>
  <si>
    <t>Leonardo García</t>
  </si>
  <si>
    <t>leonardo.garcia@antioquia.gov.co</t>
  </si>
  <si>
    <t>Anzá</t>
  </si>
  <si>
    <t>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t>
  </si>
  <si>
    <t xml:space="preserve">Armenia </t>
  </si>
  <si>
    <t>ADICIÓN Y PRÓRROGA AL CONVENIO 460006573 CUYO OBJETO ES "APOYAR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t>
  </si>
  <si>
    <t xml:space="preserve">Caicedo </t>
  </si>
  <si>
    <t>ADICIÓN Y PRÓRROGA AL CONVENIO 4600006560 CUYO OBJETO ES "APOYAR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t>
  </si>
  <si>
    <t>Carlos Córdoba</t>
  </si>
  <si>
    <t>carlos.cordoba@antioquia.gov.co</t>
  </si>
  <si>
    <t>Giraldo</t>
  </si>
  <si>
    <t>ADICIÓN Y PRÓRROGA AL CONVENIO 4600006598 CUYO OBJETO ES "APOYAR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t>
  </si>
  <si>
    <t>Heliconia</t>
  </si>
  <si>
    <t>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t>
  </si>
  <si>
    <t>Olaya</t>
  </si>
  <si>
    <t>Juan Felipe Bedoya Klais</t>
  </si>
  <si>
    <t>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t>
  </si>
  <si>
    <t>Peque</t>
  </si>
  <si>
    <t>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t>
  </si>
  <si>
    <t>Sabanalarga</t>
  </si>
  <si>
    <t>ADICIÓN Y PRÓRROGA AL CONVENIO 4600006565 CUYO OBJETO ES "APOYAR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t>
  </si>
  <si>
    <t>Santa Fe de Antioquia</t>
  </si>
  <si>
    <t>ADICIÓN Y PRÓRROGA AL CONVENIO 4600006575 CUYO OBJETO ES "APOYAR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t>
  </si>
  <si>
    <t>Sopetrán</t>
  </si>
  <si>
    <t>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t>
  </si>
  <si>
    <t>Uramita</t>
  </si>
  <si>
    <t>ADICIÓN Y PRÓRROGA AL CONVENIO 4600006614 CUYO OBJETO ES "APOYAR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t>
  </si>
  <si>
    <t>nataly.restrepo@antioquia.gov.co</t>
  </si>
  <si>
    <t>Hispania</t>
  </si>
  <si>
    <t>ADICIÓN Y PRÓRROGA AL CONVENIO 4600006613 CUYO OBJETO ES "APOYAR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t>
  </si>
  <si>
    <t>Betania</t>
  </si>
  <si>
    <t>ADICIÓN Y PRÓRROGA AL CONVENIO 4600006623 CUYO OBJETO ES "APOYAR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t>
  </si>
  <si>
    <t>Jardín</t>
  </si>
  <si>
    <t>Venecia</t>
  </si>
  <si>
    <t>ADICIÓN Y PRÓRROGA AL CONVENIO 4600006620 CUYO OBJETO ES "APOYAR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t>
  </si>
  <si>
    <t>Santa Bárbara</t>
  </si>
  <si>
    <t>ADICIÓN Y PRÓRROGA AL CONVENIO 4600006618 CUYO OBJETO ES "APOYAR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t>
  </si>
  <si>
    <t>Montebello</t>
  </si>
  <si>
    <t>ADICIÓN Y PRÓRROGA AL CONVENIO 4600006580 CUYO OBJETO ES "APOYAR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t>
  </si>
  <si>
    <t>Juan Carlos Montoya</t>
  </si>
  <si>
    <t>juan.montoya@antioquia.gov.co</t>
  </si>
  <si>
    <t>Salgar</t>
  </si>
  <si>
    <t>ADICIÓN Y PRÓRROGA AL CONVENIO 4600006644 CUYO OBJETO ES "APOYAR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t>
  </si>
  <si>
    <t>Andes</t>
  </si>
  <si>
    <t>ADICIÓN Y PRÓRROGA AL CONVENIO 4600006583 CUYO OBJETO ES "APOYAR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t>
  </si>
  <si>
    <t>Angelópolis</t>
  </si>
  <si>
    <t>ADICIÓN Y PRÓRROGA AL CONVENIO 4600006578 CUYO OBJETO ES "APOYAR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t>
  </si>
  <si>
    <t>Urrao</t>
  </si>
  <si>
    <t xml:space="preserve">ADICIÓN Y PRÓRROGA AL CONVENIO 4600006584 CUYO OBJETO ES "APOYAR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t>
  </si>
  <si>
    <t>Amagá</t>
  </si>
  <si>
    <t>ADICIÓN Y PRÓRROGA AL CONVENIO 4600006577 CUYO OBJETO ES "APOYAR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t>
  </si>
  <si>
    <t>Fredonia</t>
  </si>
  <si>
    <t>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t>
  </si>
  <si>
    <t>Titiribí</t>
  </si>
  <si>
    <t>ADICIÓN Y PRÓRROGA AL CONVENIO 4600006608. CUYO OBJETO ES "APOYAR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t>
  </si>
  <si>
    <t>Wilson Villa Valderrama</t>
  </si>
  <si>
    <t>wilson.villa@antioquia.gov.co</t>
  </si>
  <si>
    <t>Tarso</t>
  </si>
  <si>
    <t>ADICIÓN Y PRÓRROGA AL CONVENIO 4600006615 CUYO OBJETO ES "APOYAR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t>
  </si>
  <si>
    <t>Pueblorrico</t>
  </si>
  <si>
    <t>ADICIÓN Y PRÓRROGA AL CONVENIO 4600006616 CUYO OBJETO ES "APOYAR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t>
  </si>
  <si>
    <t>Betulia</t>
  </si>
  <si>
    <t>ADICIÓN Y PRÓRROGA AL CONVENIO 4600006619 CUYO OBJETO ES "APOYAR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t>
  </si>
  <si>
    <t>Concordia</t>
  </si>
  <si>
    <t>ADICIÓN AL CONTRATO 4600007016 OBJETO:SISTEMAS SILVOPASTORILES Y PRODUCCIÓN INTENSIVA DE FORRAJES, EN NÚCLEOS VEREDALES PARA LA SOSTENIBILIDAD GANADERA EN EL DEPARTAMENTO DE ANTIOQUIA</t>
  </si>
  <si>
    <t>3838819</t>
  </si>
  <si>
    <t>SIN ESTUDIO</t>
  </si>
  <si>
    <t>UNIVERSIDAD NACIONAL</t>
  </si>
  <si>
    <t>Sin iniciar etapa precontractual</t>
  </si>
  <si>
    <t>Elsa Victoria Bedoya Gallego</t>
  </si>
  <si>
    <t>Temporales</t>
  </si>
  <si>
    <t>Juliana Lucía Palacio Bermúdez</t>
  </si>
  <si>
    <t>En ejecución</t>
  </si>
  <si>
    <t>Secretaría de Gestión Humana y Desarrollo Organizacional</t>
  </si>
  <si>
    <t>Tecnica, Administrativa, Financiera.</t>
  </si>
  <si>
    <t>Secretaría de Educación</t>
  </si>
  <si>
    <t>Secretaría General</t>
  </si>
  <si>
    <t>Información incompleta</t>
  </si>
  <si>
    <t xml:space="preserve"> </t>
  </si>
  <si>
    <t>Gerencia de Infancia, Adolescencia y Juventud</t>
  </si>
  <si>
    <t>Celebrado sin iniciar</t>
  </si>
  <si>
    <t>En etapa precontractual</t>
  </si>
  <si>
    <t>Secretaría de Infraestructura Física</t>
  </si>
  <si>
    <t>Gerencia de Seguridad Alimentaria y Nutricional de Antioquia - MANÁ</t>
  </si>
  <si>
    <t>Secretaría de Participación Ciudadana y Desarrollo Social</t>
  </si>
  <si>
    <t>Secretaría de Productividad y Competitividad</t>
  </si>
  <si>
    <t>Gerencia de Servicios Públicos</t>
  </si>
  <si>
    <t>Enero</t>
  </si>
  <si>
    <t>Febrero</t>
  </si>
  <si>
    <t>Marzo</t>
  </si>
  <si>
    <t>Abril</t>
  </si>
  <si>
    <t>Mayo</t>
  </si>
  <si>
    <t>Agosto</t>
  </si>
  <si>
    <t>meses</t>
  </si>
  <si>
    <t>mes</t>
  </si>
  <si>
    <t>10 meses</t>
  </si>
  <si>
    <t>12 meses</t>
  </si>
  <si>
    <t>5 meses</t>
  </si>
  <si>
    <t>4 meses</t>
  </si>
  <si>
    <t>8 meses</t>
  </si>
  <si>
    <t>9 meses</t>
  </si>
  <si>
    <t>Aprobadas</t>
  </si>
  <si>
    <t>NO</t>
  </si>
  <si>
    <t>Selección Abreviada - Subasta Inversa</t>
  </si>
  <si>
    <t>Selección Abreviada - Acuerdo Marco de Precios</t>
  </si>
  <si>
    <t>Cuenta de Porcentaje de cumplimiento</t>
  </si>
  <si>
    <t>Etiquetas de columna</t>
  </si>
  <si>
    <t>Recursos propios</t>
  </si>
  <si>
    <t>Contratación Directa - Contratos Interadministrativos</t>
  </si>
  <si>
    <t xml:space="preserve"> ADICION  AL ONTRATO DE ADQUISICIÓN DE TIQUETES AÉREOS PARA LA GOBERNACIÓN DE ANTIOQUIA</t>
  </si>
  <si>
    <t>SERVICIOS AEREO A TERRITORIO NACIONALES S.A - SATENA</t>
  </si>
  <si>
    <t>ADICION AL CONTRATO DE Arrendamiento oficina de Uraba</t>
  </si>
  <si>
    <t>Contratación Directa - Arrendamiento o Adquisición de Bienes Inmuebles</t>
  </si>
  <si>
    <t>CAÑAS DE LOPEZ IRMA LUCIA</t>
  </si>
  <si>
    <t>Se contrataron 3 precticantes para cada una de loas direcciones</t>
  </si>
  <si>
    <t>TEMPORALES</t>
  </si>
  <si>
    <t>Van con cargo a un proyecto , pero no genera contrato</t>
  </si>
  <si>
    <t>Régimen Especial - Artículo 96 Ley 489 de 1998</t>
  </si>
  <si>
    <t>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t>
  </si>
  <si>
    <t>Paula Andrea Trujillo Ruiz</t>
  </si>
  <si>
    <t>paula.trujillo@antioquia.gov.co</t>
  </si>
  <si>
    <t xml:space="preserve">Puerto Berrío </t>
  </si>
  <si>
    <t>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t>
  </si>
  <si>
    <t>Maceo</t>
  </si>
  <si>
    <t>ADICIÓN AL CONVENIO 4600006639 CUYO OBJETO ES "APOYAR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t>
  </si>
  <si>
    <t>Girardota</t>
  </si>
  <si>
    <t>ADICIÓN  AL CONVENIO 4600006633 CUYO OBJETO ES "APOYAR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t>
  </si>
  <si>
    <t>Anorí</t>
  </si>
  <si>
    <t xml:space="preserve">ADICIÓN AL CONVENIO 4600006632 CUYO OBJETO ES "APOYAR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
</t>
  </si>
  <si>
    <t>Cisneros</t>
  </si>
  <si>
    <t>ADICIÓN Y PRÓRROGA AL CONVENIO 4600006629 CUYO OBJETO ES "APOYAR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t>
  </si>
  <si>
    <t>San Roque</t>
  </si>
  <si>
    <t>ADICIÓN Y PRÓRROGA AL CONVENIO 4600006631  CUYO OBJETO ES "APOYAR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t>
  </si>
  <si>
    <t>Remedios</t>
  </si>
  <si>
    <t>ADICIÓN AL CONVENIO 4600006638 CUYO OBJETO ES "APOYAR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t>
  </si>
  <si>
    <t>Segovia</t>
  </si>
  <si>
    <t>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t>
  </si>
  <si>
    <t>Necocli</t>
  </si>
  <si>
    <t>ADICIÓN Y PRÓRROGA AL CONVENIO 4600006597 CUYO OBJETO ES "APOYAR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t>
  </si>
  <si>
    <t>Yarumal</t>
  </si>
  <si>
    <t>ADICIÓN AL CONVENIO 4600006605 CUYO OBJETO ES "APOYAR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t>
  </si>
  <si>
    <t>Jaime Efrain Fernandez Londoño</t>
  </si>
  <si>
    <t>jaime.fernandez@antioquia.gov.co</t>
  </si>
  <si>
    <t xml:space="preserve">Belmira </t>
  </si>
  <si>
    <t>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t>
  </si>
  <si>
    <t>San José de la Montaña</t>
  </si>
  <si>
    <t>ADICIÓN  AL CONVENIO 4600006600 CUYO OBJETO ES "APOYAR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t>
  </si>
  <si>
    <t>Valdivia</t>
  </si>
  <si>
    <t xml:space="preserve">ADICIÓN  AL CONVENIO 4600006591 CUYO OBJETO ES "APOYAR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t>
  </si>
  <si>
    <t>Gómez Plata</t>
  </si>
  <si>
    <t>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t>
  </si>
  <si>
    <t xml:space="preserve">Nariño </t>
  </si>
  <si>
    <t>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t>
  </si>
  <si>
    <t xml:space="preserve">El Carmen de Viboral </t>
  </si>
  <si>
    <t>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t>
  </si>
  <si>
    <t>Cocorná</t>
  </si>
  <si>
    <t>Adición  al convenio  4600006554  cuyo objeto es Apoyar la Asistencia Tecnica Directa Rural, a traves de la cofinanciación para la contratación del personal idoneo para la prestación de este servicio según ordenanza 53 del 22 de diciembre de 2016, en el municipio de  Concepción</t>
  </si>
  <si>
    <t>Concepción</t>
  </si>
  <si>
    <t>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t>
  </si>
  <si>
    <t>San Francisco</t>
  </si>
  <si>
    <t>Adición al convenio  4600006544  cuyo objeto es Apoyar la Asistencia Tecnica Directa Rural, a traves de la cofinanciación para la contratación del personal idoneo para la prestación de este servicio según ordenanza 53 del 22 de diciembre de 2016, en el municipio de  Sonsón</t>
  </si>
  <si>
    <t>Sonsón</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</si>
  <si>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</si>
  <si>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Alejandría</t>
  </si>
  <si>
    <t>Adición al convenio  4600006517  cuyo objeto es Apoyar la Asistencia Tecnica Directa Rural, a traves de la cofinanciación para la contratación del personal idoneo para la prestación de este servicio según ordenanza 53 del 22 de diciembre de 2016, en el municipio de  Alejandria</t>
  </si>
  <si>
    <t xml:space="preserve">Guatape </t>
  </si>
  <si>
    <t>Adición  al convenio  4600006519  cuyo objeto es Apoyar la Asistencia Tecnica Directa Rural, a traves de la cofinanciación para la contratación del personal idoneo para la prestación de este servicio según ordenanza 53 del 22 de diciembre de 2016, en el municipio de  La Unión</t>
  </si>
  <si>
    <t>Jesus Anibal Zapata</t>
  </si>
  <si>
    <t xml:space="preserve">La Unión </t>
  </si>
  <si>
    <t>Adición al convenio  4600006551  cuyo objeto es Apoyar la Asistencia Tecnica Directa Rural, a traves de la cofinanciación para la contratación del personal idoneo para la prestación de este servicio según ordenanza 53 del 22 de diciembre de 2016, en el municipio de  San Rafael</t>
  </si>
  <si>
    <t xml:space="preserve">San Rafael </t>
  </si>
  <si>
    <t>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t>
  </si>
  <si>
    <t>gullermo.toro@antioquia.gov.co</t>
  </si>
  <si>
    <t>Nechí</t>
  </si>
  <si>
    <t>ADICIÓN AL CONVENIO 4600006572 CUYO OBJETO ES "APOYAR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t>
  </si>
  <si>
    <t>Buriticá</t>
  </si>
  <si>
    <t xml:space="preserve">ADICIÓN  AL CONVENIO 4600006558 CUYO OBJETO ES "APOYAR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t>
  </si>
  <si>
    <t xml:space="preserve">Cañasgordas </t>
  </si>
  <si>
    <t>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t>
  </si>
  <si>
    <t xml:space="preserve">Dabeiba </t>
  </si>
  <si>
    <t>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t>
  </si>
  <si>
    <t xml:space="preserve">Ebejico </t>
  </si>
  <si>
    <t xml:space="preserve">ADICIÓN  AL CONVENIO 4600006559 CUYO OBJETO ES "APOYAR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t>
  </si>
  <si>
    <t>Frontino</t>
  </si>
  <si>
    <t>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t>
  </si>
  <si>
    <t>Liborina</t>
  </si>
  <si>
    <t>Ciudad Bolívar</t>
  </si>
  <si>
    <t>ADICIÓN  AL CONVENIO 4600006609 CUYO OBJETO ES "APOYAR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t>
  </si>
  <si>
    <t>Caramanta</t>
  </si>
  <si>
    <t>ADICIÓN AL CONVENIO 4600006610 CUYO OBJETO ES "APOYAR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t>
  </si>
  <si>
    <t>Jericó</t>
  </si>
  <si>
    <t>ADICIÓN AL CONVENIO 4600006613 CUYO OBJETO ES "APOYAR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t>
  </si>
  <si>
    <t>Valparaíso</t>
  </si>
  <si>
    <t>ADICIÓN AL CONVENIO 4600006607 CUYO OBJETO ES "APOYAR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t>
  </si>
  <si>
    <t>Támesis</t>
  </si>
  <si>
    <t>10 MESES</t>
  </si>
  <si>
    <t>Otro Tipo de Contrato</t>
  </si>
  <si>
    <t>Propios</t>
  </si>
  <si>
    <t>Jafed Naranjo</t>
  </si>
  <si>
    <t>3838854</t>
  </si>
  <si>
    <t>jafed.naranjo@antioquia.gov.co</t>
  </si>
  <si>
    <t>Cofinanciar construcción de obras en el municipio de Nariño</t>
  </si>
  <si>
    <t>05 meses</t>
  </si>
  <si>
    <t>Régimen Especial - Artículo 95 Ley 489 de 1998</t>
  </si>
  <si>
    <t>n/a</t>
  </si>
  <si>
    <t>Cofinanciar construcción de obras en el municipio de Briceño</t>
  </si>
  <si>
    <t>Cofinanciar construcción de obras en el municipio de Campamento</t>
  </si>
  <si>
    <t>Cofinanciar construcción de obras en el municipio de Santa Rosa de Osos</t>
  </si>
  <si>
    <t>Cofinanciar construcción de obras en el municipio de Támesis</t>
  </si>
  <si>
    <t>Cofinanciar construcción de obras en el municipio de Jericó</t>
  </si>
  <si>
    <t>Cofinanciar construcción de obras en el municipio de Fredonia</t>
  </si>
  <si>
    <t>Beatriz Rojas</t>
  </si>
  <si>
    <t>3838049</t>
  </si>
  <si>
    <t>beatriz.rojas@antioquia.gov.co</t>
  </si>
  <si>
    <t>Estudios para realizar las obras de erosión costera</t>
  </si>
  <si>
    <t>Oscar Julian Builes</t>
  </si>
  <si>
    <t>3838872</t>
  </si>
  <si>
    <t>oscar.builes@antioquia.gov.co</t>
  </si>
  <si>
    <t>Alba Marina Girón</t>
  </si>
  <si>
    <t>3835232</t>
  </si>
  <si>
    <t>alba.giron@antioquia.gov.co</t>
  </si>
  <si>
    <t>Traslado a Subsecretaría Logística para contratar Servicio de Transporte Terrestre  de Pasajeros</t>
  </si>
  <si>
    <t>SINESTUDIO</t>
  </si>
  <si>
    <t>POLITÉCNICO COLOMBIANO JAIME ISAZA CADAVID</t>
  </si>
  <si>
    <t>S 2018060025422</t>
  </si>
  <si>
    <t>CONSORCIO HIDROESTUDIOS NECHI</t>
  </si>
  <si>
    <t>S 2018060027567</t>
  </si>
  <si>
    <t>PREFERCOL</t>
  </si>
  <si>
    <t>Despacho del Gobernador</t>
  </si>
  <si>
    <t>Servicios de mantenimiento o reparaciones de aeronaves</t>
  </si>
  <si>
    <t>Licitación pública</t>
  </si>
  <si>
    <t>Sara Urrego - Jorge Gallego</t>
  </si>
  <si>
    <t xml:space="preserve">
3839227
3839277</t>
  </si>
  <si>
    <t xml:space="preserve">
saralucia.urrego@antioquia.gov.co
jorge.gallego@antioquia.gov.co</t>
  </si>
  <si>
    <t>LIC-2017-6891</t>
  </si>
  <si>
    <t>Jorge Vargas</t>
  </si>
  <si>
    <t>Servicios de helicópteros</t>
  </si>
  <si>
    <t>11 meses</t>
  </si>
  <si>
    <t>Mínima cuantía</t>
  </si>
  <si>
    <t xml:space="preserve">801117001
</t>
  </si>
  <si>
    <t>servicios de contratacion de personal</t>
  </si>
  <si>
    <t xml:space="preserve">5 meses </t>
  </si>
  <si>
    <t>Contratación directa</t>
  </si>
  <si>
    <t xml:space="preserve">
3839227
3839278</t>
  </si>
  <si>
    <t>Contrato adelantado por la SSSA y la Oficina Privada aporta CDP</t>
  </si>
  <si>
    <t>Alejandro Melo</t>
  </si>
  <si>
    <t>Combustible de aviación</t>
  </si>
  <si>
    <t>11 meses y 6 días</t>
  </si>
  <si>
    <t>Juliana Palacio - Jorge Gallego</t>
  </si>
  <si>
    <t xml:space="preserve">
3839532
3839279</t>
  </si>
  <si>
    <t>Agencias de viajes</t>
  </si>
  <si>
    <t>3 meses</t>
  </si>
  <si>
    <t>APROBADAS</t>
  </si>
  <si>
    <t xml:space="preserve">
3839532
3839278</t>
  </si>
  <si>
    <t>19972 - 19973</t>
  </si>
  <si>
    <t>Contrato adelantado por la Secretaría General y la Oficina Privada aporta CDP</t>
  </si>
  <si>
    <t>Victoria Hoyos</t>
  </si>
  <si>
    <t>Promoción e implementación de estrategias de desarrollo pedagógico en establecimientos educativos oficiales de la Subregión Urabá con canasta contratada.</t>
  </si>
  <si>
    <t>300 días</t>
  </si>
  <si>
    <t>Contratación Directa - Prestación de Servicios y de Apoyo a la Gestión Persona Jurídica</t>
  </si>
  <si>
    <t>SGP  0-3010</t>
  </si>
  <si>
    <t>Luis Guillermo Mesa Santamaria</t>
  </si>
  <si>
    <t>Director de Cobertura</t>
  </si>
  <si>
    <t>3838502</t>
  </si>
  <si>
    <t>luis.mesa@antioquia.gov.co</t>
  </si>
  <si>
    <t>Mas y mejor educación para la sociedad y las personas en el sector urbano</t>
  </si>
  <si>
    <t xml:space="preserve">Matricula de estudiantes oficiales en la zona Urbana </t>
  </si>
  <si>
    <t>Ampliación de  la sostenibilidad del servicio educativo oficial en el Departamento de Antioquia</t>
  </si>
  <si>
    <t>020220001</t>
  </si>
  <si>
    <t xml:space="preserve">Contratación cobertura educativa. </t>
  </si>
  <si>
    <t>FUNDACION EDUCATIVA ISAIAS DUARTE CANCICO</t>
  </si>
  <si>
    <t>Angela Jannet Senejoa Rodriguez
C.C. 52473898
Miryam Rosa Bedoya Diaz
C.C. 43140106</t>
  </si>
  <si>
    <t>Tipo A1: Supervisión e Interventoría Integral</t>
  </si>
  <si>
    <t>Técnica
Jurídica
Administrativa
Contable y/o Financiera</t>
  </si>
  <si>
    <t>Promoción e implementación de estrategias de desarrollo pedagógico en establecimientos educativos oficiales de las subregiones Magdalena Medio, Nordeste, Norte, Oriente, Suroeste y Valle de Aburrá con canasta contratada.</t>
  </si>
  <si>
    <t>CORPORCION EDUCATIVA PARA EL DESARROLLO INTEGRAL - COREDI</t>
  </si>
  <si>
    <t>Edwin Henao Valencia
C.C. 8129102
Orfa Miriam Barrada Agudelo
C.C. 32317644</t>
  </si>
  <si>
    <t>Promoción e Implementación de estrategias de desarrollo pedagógico en establecimientos educativos oficiales de Las Subregiones del  Bajo Cauca, Norte, Oriente, Occidente y Suroeste con canasta contratada.</t>
  </si>
  <si>
    <t>CORPORACION ARQUIDIOCESANA PARA LA EDUCACION CARED</t>
  </si>
  <si>
    <t>Gustavo Alfonso Araque Carrillo
C.C. 98481065
Carla Ruiz Santamaría
C.C. 1017129608</t>
  </si>
  <si>
    <r>
      <t xml:space="preserve">Contrato de prestación de servicio educativo para la atención de población en edad escolar en los niveles preescolar, basica y media, en zona urbana del Municipio de </t>
    </r>
    <r>
      <rPr>
        <b/>
        <sz val="10"/>
        <rFont val="Calibri"/>
        <family val="2"/>
      </rPr>
      <t>Chigorodó.</t>
    </r>
  </si>
  <si>
    <t>DIOCESIS DE APARTADO</t>
  </si>
  <si>
    <t>Alba Luz López Vásquez
C.C. 43674322</t>
  </si>
  <si>
    <r>
      <t xml:space="preserve">Contrato de prestación de servicio educativo para la atención de población en edad escolar en los niveles preescolar, basica y media, en zona urbana del Municipio de </t>
    </r>
    <r>
      <rPr>
        <b/>
        <sz val="10"/>
        <rFont val="Calibri"/>
        <family val="2"/>
      </rPr>
      <t>Caucasia</t>
    </r>
  </si>
  <si>
    <t>CORPORACION EDUCATIVA ESPARRO</t>
  </si>
  <si>
    <t>Andrés Felipe Jaramillo Betancur
C.C. 71228232</t>
  </si>
  <si>
    <t>Ejecutar las estrategias formuladas  para el desarrollo de la segunda fase del centro de pensamiento pedagógico en el departamento de Antioquia</t>
  </si>
  <si>
    <t>210 días</t>
  </si>
  <si>
    <t>Selección Abreviada - Menor Cuantía</t>
  </si>
  <si>
    <t>Recursos Propios 0-2052</t>
  </si>
  <si>
    <t>Deysy Alexandra Yepes Valencia</t>
  </si>
  <si>
    <t>Directora Pedagógica</t>
  </si>
  <si>
    <t>deysyalexandra.yepes@antioquia.gov.co</t>
  </si>
  <si>
    <t>Excelencia Educativa con mas y mejores maestros</t>
  </si>
  <si>
    <t>Escuelas Normales de Educación Superior acompañadas en los procesos pedagógicos, administrativos y financieros. Docentes y directivos docentes, participando en el centro de estudios en Educación, Pedagógía y Didáctica.</t>
  </si>
  <si>
    <t>Implementación del Centro de Pensamiento Pedagógico en el Departamento de Antioquia</t>
  </si>
  <si>
    <t>020211</t>
  </si>
  <si>
    <t>Implementación del centro de pensamiento pedagógico</t>
  </si>
  <si>
    <t xml:space="preserve">Encuentros subregionales, Foro, Diplomado, Acompañamiento a las Escuelas Normales. </t>
  </si>
  <si>
    <t xml:space="preserve">Prestar servicios educativos para la cualificación académica de estudiantes de la media en los municipios de Titiribí, El Santuario,  Liborina, Pueblo Rico, San Pedro de los Milagros, San Roque, Urrao, San Rafael.
</t>
  </si>
  <si>
    <t>315 días</t>
  </si>
  <si>
    <t>Recursos Propios 0-1010</t>
  </si>
  <si>
    <t xml:space="preserve">Juan Martín Vásquez Hincapié
</t>
  </si>
  <si>
    <t>Director Formación para el Trabajo</t>
  </si>
  <si>
    <t>juan.vasquez@antioquia.gov.co</t>
  </si>
  <si>
    <t>Programa. Educación terciaria para todos</t>
  </si>
  <si>
    <t>Jóvenes y adultos capacitados en competencias laborales desde la formación para el trabajo y el desarrollo humano  articulados a los Ecosistemas de innovación  </t>
  </si>
  <si>
    <t>Formación a jóvenes y adultos en competencias laborales articulados a los ecosistemas de innovación , Antioquia, Occidente</t>
  </si>
  <si>
    <t xml:space="preserve">formación programaas educación trabajo </t>
  </si>
  <si>
    <t>CENTRO DE DESARROLLO INTEGRADO -CENDI</t>
  </si>
  <si>
    <t>Lina Arias cc 32.352.442 Angela Ortega  cc 43.252.900</t>
  </si>
  <si>
    <t>Prestar servicios educativos para la cualificación académica de estudiantes de la media en los municipios de Caucasia, Segovia , Yarumal, Santa Fe de Antioquia, Barbosa, Caldas.</t>
  </si>
  <si>
    <t>CENTRO DE SISTEMAS DE ANTIOQUIA S.A. - CENSA</t>
  </si>
  <si>
    <t>Lina Arias cc 32.352.442 Angela Ortega  cc 43.252.901</t>
  </si>
  <si>
    <t>Prestar servicios educativos para la cualificación académica de estudiantes de la media en los municipios de Tarazá, Vegachí, Marinilla, Nariño, Andes, Santa Bárbara, Arboletes .</t>
  </si>
  <si>
    <t>FUNDACION TECNOLOGICA RURAL - COREDI</t>
  </si>
  <si>
    <t>Lina Arias cc 32.352.442 Angela Ortega  cc 43.252.903</t>
  </si>
  <si>
    <t>Prestar servicios educativos para la cualificación académica de estudiantes de la media en los municipios de Segovia , Vegachí, Belmira, Entrerríos, Santa Rosa de Osos,Campamento, Guatape, San Luis, Amagá, Tarso , Venecia, Carepa, San Juan de Urabá, Gómez Plata</t>
  </si>
  <si>
    <t> 729.600.000</t>
  </si>
  <si>
    <t>FUNDACION UNIVERSITARIA CATOLICA DEL NORTE</t>
  </si>
  <si>
    <t>Lina Arias cc 32.352.442 Angela Ortega  cc 43.252.904</t>
  </si>
  <si>
    <t>Prestar servicios educativos para la cualificación académica de estudiantes de la media en los municipios de Vegachí,  Urrao, Hispania, Jericó.</t>
  </si>
  <si>
    <t>CORPORACION EDUCATIVA DE DESAQRROLLO COLOMBIANO - CEDECO</t>
  </si>
  <si>
    <t>Lina Arias cc 32.352.442 Angela Ortega  cc 43.252.905</t>
  </si>
  <si>
    <t>Prestar servicios educativos para la cualificación académica de estudiantes de la media en los municipios de San Pedro de los Milagros, Olaya, San Carlos, Jericó, La Pintada, Támesis</t>
  </si>
  <si>
    <t>4600008048</t>
  </si>
  <si>
    <t>FUNDACION UNIVERSITARIA CATOLICA AGROPECUARIA - FUCA</t>
  </si>
  <si>
    <t>Lina Arias cc 32.352.442 Angela Ortega  cc 43.252.906</t>
  </si>
  <si>
    <t>Prestar servicios educativos para la cualificación académica de estudiantes de la media en los municipios de Arboletes, Carepa, Chigorodó, Necoclí, San Juan de Urabá, San Pedro de Urabá, Vigía del Fuerte.</t>
  </si>
  <si>
    <t xml:space="preserve">formación programas educación trabajo </t>
  </si>
  <si>
    <t>4600008050</t>
  </si>
  <si>
    <t>CORPORACION EDUCATIVA INSTITUTO METROPOLITANO DE EDUCACION  - CIME</t>
  </si>
  <si>
    <t>Lina Arias cc 32.352.442 Angela Ortega  cc 43.252.908</t>
  </si>
  <si>
    <t>Adquisición de tiquetes aéreos para la Gobernación de Antioquia</t>
  </si>
  <si>
    <t>365 días</t>
  </si>
  <si>
    <t>Recursos Propios 0-1010 Funcionamiento</t>
  </si>
  <si>
    <t>Jaime Iván Bocanegra  Vergara</t>
  </si>
  <si>
    <t>jaime.bocanegra@antioquia.gov.co</t>
  </si>
  <si>
    <t>Más y mejor educación para la sociedad y las personas en el sector urbano</t>
  </si>
  <si>
    <t>Suministro personal administrativo para garantizar la prestación del servicio educativo en los municipios no certificados del Departamento</t>
  </si>
  <si>
    <t>020219001</t>
  </si>
  <si>
    <t>Tiquetes</t>
  </si>
  <si>
    <t>Apoyo urbano y rural</t>
  </si>
  <si>
    <t>7571
Secretaría General</t>
  </si>
  <si>
    <t>SERVICIO AEREO A TERRITORIOS NACIONALES SA SATENA</t>
  </si>
  <si>
    <t>Jaime Iván Bocanegra Vergara</t>
  </si>
  <si>
    <t>SGP 0-3010 Inversión</t>
  </si>
  <si>
    <t>Designar estudiantes de las universidades privadas para la realización de la practica académica con el fin de brindar apoyo a la gestión del departamento de Antioquia y sus regiones durante el primer semestre de 2018</t>
  </si>
  <si>
    <t>150 días</t>
  </si>
  <si>
    <t>Juan Eugenio Maya Lema</t>
  </si>
  <si>
    <t>Subsecretario Administrativo</t>
  </si>
  <si>
    <t>Juaneugenio.maya@antioquia.gov.co</t>
  </si>
  <si>
    <t>Educación terciaria para todos</t>
  </si>
  <si>
    <t>Jovenes y adultos capacitados en competencias laborales desde la formación para el trabajo y el desarrollo humano articulados a los ecosistemas de innovación</t>
  </si>
  <si>
    <t>020179001</t>
  </si>
  <si>
    <t>Jóvenes y adultos capacitados en competencias laborales y conocimientos académicos</t>
  </si>
  <si>
    <t>Apoyo sostenimien proceso formativo</t>
  </si>
  <si>
    <t>8018
Gestión Humana</t>
  </si>
  <si>
    <t>UNIVERSIDAD CATOLICA LUIS AMIGO</t>
  </si>
  <si>
    <t>Maribel Barrientos Uribe
Cédula: 43.971.236</t>
  </si>
  <si>
    <t>Prestación de servicio de transporte terrestre automotor para apoyar la gestión de la Gobernación de Antioquia</t>
  </si>
  <si>
    <t>330 días</t>
  </si>
  <si>
    <t>Juan Pablo Durán Ortiz</t>
  </si>
  <si>
    <t>Gerente Plataforma Saber</t>
  </si>
  <si>
    <t>juanpablo.duran@antioquia.gov.co</t>
  </si>
  <si>
    <t xml:space="preserve">Excelencia educativa con más y mejores maestros </t>
  </si>
  <si>
    <t>Reconocimiento a estudiantes, docentes, directivos docentes, instituciones y centros educativos en sus experiencias a favor de la educación pública de calidad</t>
  </si>
  <si>
    <t xml:space="preserve">Divulgación y reconocimiento a maestros, directivos docentes y estudiantes de municipios no certificados </t>
  </si>
  <si>
    <t>33040617: Fomentar y motivar el reconocimiento y reivindicación de la profesión docente y directiva desde sus comunidades, dar a conocer el buen desempeño de su función y compromiso para optimizar su saber y competencias.</t>
  </si>
  <si>
    <t>Encuentros socialización experiencias, Presentacion del Programa</t>
  </si>
  <si>
    <t>SA-22-01-2018
Secretaría General</t>
  </si>
  <si>
    <t>UT GOBERNACION AÑO 2018</t>
  </si>
  <si>
    <t>Juan Pablo Durán Ortiz
c.c. 3474339</t>
  </si>
  <si>
    <t>Realizar apoyo de gestión a la supervisión en el aspecto técnico del Proyecto de Regalías BPIN 2016000100059</t>
  </si>
  <si>
    <t>720 días</t>
  </si>
  <si>
    <t>Contratación Directa - Prestación de Servicios y de Apoyo a la Gestión Persona Natural</t>
  </si>
  <si>
    <t>Regalias CTI - 1-R005</t>
  </si>
  <si>
    <t>Juan Gabriel Vélez Manco</t>
  </si>
  <si>
    <t>Subsecretario de Innovación</t>
  </si>
  <si>
    <t>383-5133</t>
  </si>
  <si>
    <t>juan.velez@antioquia.gov.co</t>
  </si>
  <si>
    <t>Matrícula de estudiantes en la Universidad Digital</t>
  </si>
  <si>
    <t>Implementación de convocatoria para proyectos de I+D que contribuyan al fortalecimiento de la  formación virtual en el departamento de Antioquia.</t>
  </si>
  <si>
    <t>020232</t>
  </si>
  <si>
    <t>Desarrollo de procesos de investigación y publicación de artículos de investigación para la generación de conocimiento en el área.
Implementación de una convocatoria regional para la financiación de poryectos de investigación y desarrollo tecnológico.
Promover escenarios para la generación de alianzas entre actores de la triple élice y procesos de transferencia de conocimiento y divulgación de los resultados de investigación.</t>
  </si>
  <si>
    <t>Realizar apoyo a la supervisión de los proyectos en ejecución</t>
  </si>
  <si>
    <t>4600008043</t>
  </si>
  <si>
    <t>CARLOS ALBERTO PÉREZ RUEDA</t>
  </si>
  <si>
    <t>Eliana Beatriz Castro Botero</t>
  </si>
  <si>
    <t xml:space="preserve">Técnica
Jurídica
Administrativa
</t>
  </si>
  <si>
    <t>Realizar apoyo de gestión a la supervisión en el aspecto financiero del Proyecto de Regalías BPIN 2016000100059</t>
  </si>
  <si>
    <t>4600008044</t>
  </si>
  <si>
    <t>GLORIA ALEXANDRA VALENCIA ROJAS</t>
  </si>
  <si>
    <t>María Isabel Olano González</t>
  </si>
  <si>
    <t>Realizar apoyo de gestión a la supervisión en el aspecto administrativo del Proyecto de Regalías BPIN 2016000100059</t>
  </si>
  <si>
    <t>4600008045</t>
  </si>
  <si>
    <t>SERGIO ANDRÉS GUTIÉRREZ OSORIO</t>
  </si>
  <si>
    <t>SGP 0-3011 Rendimientos Financieros</t>
  </si>
  <si>
    <t>Juan Carlos Restrepo Sierra</t>
  </si>
  <si>
    <t>Director Infraestructura educativa</t>
  </si>
  <si>
    <t>3838572</t>
  </si>
  <si>
    <t>juan.restreposi@antioquia.gov.co</t>
  </si>
  <si>
    <t>Más y mejor educación para la sociedad y las personas en el sector rural</t>
  </si>
  <si>
    <t xml:space="preserve">Mantenimiento a la Planta física  de establecimientos rurales </t>
  </si>
  <si>
    <t>Mantenimiento e intervención en Ambientes de aprendizaje para el Sector rural Todo El Departamento, Antioquia, Occidente</t>
  </si>
  <si>
    <t xml:space="preserve">Mantenimientos realizados en establecimientos educativos </t>
  </si>
  <si>
    <t>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t>
  </si>
  <si>
    <t>Deysy Yepes Valencia</t>
  </si>
  <si>
    <t>Dirección Pedagógica</t>
  </si>
  <si>
    <t>Excelencia educativa con más y mejores maestros</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</si>
  <si>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</si>
  <si>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Fortalecimiento Atención con calidad a la población en situación de discapacidad o talentos excepcionales Todo El Departamento, Antioquia, Occidente</t>
  </si>
  <si>
    <t>020157001</t>
  </si>
  <si>
    <t>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t>
  </si>
  <si>
    <t>Contratación de Talento humano para brindar servicios de apoyo pedagógico para la atención de los estudiantes en condición de discapacidad. Asesoría, Capacitación y acompañamiento a Directivos, Docentes y estudiantes</t>
  </si>
  <si>
    <t>4600008056</t>
  </si>
  <si>
    <t>FUNDACION UIVERSITARIA CATOLICA DEL NORTE</t>
  </si>
  <si>
    <t>Ana Elena Arango      Maria Luisa Zapata             Sara Cuartas</t>
  </si>
  <si>
    <t>Tipo B</t>
  </si>
  <si>
    <t>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t>
  </si>
  <si>
    <t>427 días</t>
  </si>
  <si>
    <t>juaneugenio.maya@antioquia.gov.co</t>
  </si>
  <si>
    <t>Matrícula de estudiantes oficiales en la zona urbana</t>
  </si>
  <si>
    <t>Administración pago de la nómina urbana administrativos - seguridad social pago ARL</t>
  </si>
  <si>
    <t>8021</t>
  </si>
  <si>
    <t>Servicios Prestados</t>
  </si>
  <si>
    <t>Contratar la ARL para el personal administrativo urbano</t>
  </si>
  <si>
    <t>7794
Gestión Humana</t>
  </si>
  <si>
    <t>2017SS240014</t>
  </si>
  <si>
    <t>POSITIVA COMPAÑÍA DE SEGUROS</t>
  </si>
  <si>
    <t>Roberto Hernandez
C.C. 71.850.253</t>
  </si>
  <si>
    <t>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t>
  </si>
  <si>
    <t>Licitación Pública</t>
  </si>
  <si>
    <t>Suministro personal administrativo para garantizar la prestación del servicio educativo en los municipios no certificados del departamento</t>
  </si>
  <si>
    <t>Contratar personal apoyo urbano rural</t>
  </si>
  <si>
    <t>LIC-0001 DE 2017</t>
  </si>
  <si>
    <t>S 2018060003856
23/01/2018</t>
  </si>
  <si>
    <t>2018SS150001</t>
  </si>
  <si>
    <t>ASEAR S.A.S E.S.P</t>
  </si>
  <si>
    <t>Promoción e implementación de estrategias de desarrollo pedagógico para la prestación del servicio educativo indígena en establecimientos educativos oficiales de las subregiones Bajo Cauca, Norte, Occidente, Suroeste y Urabá.</t>
  </si>
  <si>
    <t>4600008057</t>
  </si>
  <si>
    <t>CORPORACION EDUCATIVA INTEGRAL - COREDI</t>
  </si>
  <si>
    <t>Heraclio Herrera Palmi
CC 71.330.109</t>
  </si>
  <si>
    <t>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t>
  </si>
  <si>
    <t>165 días</t>
  </si>
  <si>
    <t>Recursos Propios
 0-1010</t>
  </si>
  <si>
    <t>Diego Armando Agudelo Torres</t>
  </si>
  <si>
    <t>Director de Educación Digital</t>
  </si>
  <si>
    <t>diego.agudeloz@antioquia.gov.co</t>
  </si>
  <si>
    <t>Antioquia libre de analfabetismo</t>
  </si>
  <si>
    <t>Agentes formados en las metodologías pertinentes para la atención de la población adulta</t>
  </si>
  <si>
    <t>Fortalecimiento de la Educación de Jóvenes en extra edad y adultos en los ciclos de alfabetización, básica y media en el departamento de Antioquia</t>
  </si>
  <si>
    <t>020183/001</t>
  </si>
  <si>
    <t>Apoyo profesional</t>
  </si>
  <si>
    <t>4600006784</t>
  </si>
  <si>
    <t>TECNOLOGICO DE ANTIOQUIA</t>
  </si>
  <si>
    <t>Gabriel Jaime Monsalve Arango</t>
  </si>
  <si>
    <t xml:space="preserve">Actualización vigencia futura 6000002298 del contrato 4600006785 cuyo objeto es: Apoyar la implementación del Bachillerato Digital en la secundaria y la media para jóvenes y adultos de los municipios no certificados del Departamento de Antioquia. </t>
  </si>
  <si>
    <t>Otro tipo de contratos - Convenios Interadministrativos</t>
  </si>
  <si>
    <t>Antioquia Libre de Analfabetismo</t>
  </si>
  <si>
    <t>Estudiantes matriculados en los ciclos lectivos de educación integrado CLEI mayores de 15 años.</t>
  </si>
  <si>
    <t>Fortalecimiento de la educación de jóvenes en extra edad y  adultos en ciclos de alfabetización, básica y media en el Departamento de Antioquia.</t>
  </si>
  <si>
    <t>020183001</t>
  </si>
  <si>
    <t>Herramienta implementación de curriculo</t>
  </si>
  <si>
    <t>4600006785</t>
  </si>
  <si>
    <t>MUNICIPIO DE ENVIGADO</t>
  </si>
  <si>
    <t>Coordinación Administrativa, Técnica</t>
  </si>
  <si>
    <t> 81112101</t>
  </si>
  <si>
    <t>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t>
  </si>
  <si>
    <t>Antioquia territorio inteligente: Ecosistemas de Innovación</t>
  </si>
  <si>
    <t xml:space="preserve">Sedes urbanas con servicio de internet
Sedes rurales con servicio de internet
</t>
  </si>
  <si>
    <t>Fortalecimiento de la conectividad y equipamento tecnológico al servicio de las instituciones educativas del departamento de Antioquia</t>
  </si>
  <si>
    <t>020171001</t>
  </si>
  <si>
    <t>Contratación Servicio de Internet</t>
  </si>
  <si>
    <t>4600006945</t>
  </si>
  <si>
    <t>VALOR + S.A.S.</t>
  </si>
  <si>
    <t>Faber Jovanny Ayala Colorado
Gabriel Jaime Monsalve</t>
  </si>
  <si>
    <t>Técnica
Jurídica
Administrativa</t>
  </si>
  <si>
    <t>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t>
  </si>
  <si>
    <t>480 días</t>
  </si>
  <si>
    <t>Matrícula de estudiantes  en programas con curriculum  flexible en modalidad  Universidad Digital</t>
  </si>
  <si>
    <t>Implementación y  puesta en marcha  de la Universidad Digital de Antioquia,  Departamento de Antioquia Occidente</t>
  </si>
  <si>
    <t>020167</t>
  </si>
  <si>
    <t>Profesores formados  o actualizados para asumir  procesos de docencia  en B -LEARNING en las Subregiones</t>
  </si>
  <si>
    <t>UNE - EPM</t>
  </si>
  <si>
    <t>Faber Jovanny Ayala Colorado</t>
  </si>
  <si>
    <t>Operar el programa flexible de alfabetización mediante el ciclo I del modelo educativo " A CRECER PARA LA VIDA" para la atención de jóvenes en extraedad y adultos en municipios no certificados del departamento de Antioquia.</t>
  </si>
  <si>
    <t>240 días</t>
  </si>
  <si>
    <t xml:space="preserve">Sulma Patricia Rodríguez Gómez </t>
  </si>
  <si>
    <t>Directora de Alfabetización</t>
  </si>
  <si>
    <t>sulmapatricia.rodriguez@antioquia.gov.co</t>
  </si>
  <si>
    <t xml:space="preserve">Antioquia Libre de Analfabetismo </t>
  </si>
  <si>
    <t xml:space="preserve">Establecimientos educativos acompañados para implementar la política pública de jóvenes y adultos 
Agentes formados en las metodologías pertinentes para la atención de la población adulta 
Estudiantes matriculados en los Ciclos Lectivos de Educación Integrado CLEI mayores de 15 años 
</t>
  </si>
  <si>
    <t xml:space="preserve">Fortalecimiento de la Educación de jóvenes en extraedad y adultos en los ciclos de alfabetización, básica y media en el departamento de Antioquia </t>
  </si>
  <si>
    <t>02-0183</t>
  </si>
  <si>
    <t xml:space="preserve">Desarrollo de procesos pedagogicos </t>
  </si>
  <si>
    <t>Diana Milena Ruiz Arango
Claudia Patricia Mejia Builes</t>
  </si>
  <si>
    <t>Adquisición de Póliza de accidentes personales (Protección Escolar) 2018.</t>
  </si>
  <si>
    <t>Mas y mejor educación para la sociedad y las personas en el sector urbano.</t>
  </si>
  <si>
    <t>Matricula de estudiantes oficiales en la zona Urbana y Rural</t>
  </si>
  <si>
    <t xml:space="preserve">Protección de la población matriculada en SIMAT,  en edad escolar en los niveles de preescolar, básica y media, urbana y rural en los establecimientos educativos oficiales y por confesión religiosa de los 117 Municipios no certitificados de Antioquia. </t>
  </si>
  <si>
    <t>Ofrecer poliza accidente Personales (protección escolar)</t>
  </si>
  <si>
    <t>Implementar la metodología para la estructuración del Plan de Educación de Antioquia 2030.</t>
  </si>
  <si>
    <t>Francisco Javier Roldán Velásquez</t>
  </si>
  <si>
    <t>Director de Proyectos estratégicos</t>
  </si>
  <si>
    <t>franciscojavier.roldan@antioquia.gov.co</t>
  </si>
  <si>
    <t xml:space="preserve">Modelo educativo de Antioquia para la vida, la sociedad y la Failia
</t>
  </si>
  <si>
    <t>Modelo educativo Antioqueño formulado e implementado con asistencia de la misión de excelencia</t>
  </si>
  <si>
    <t>Implementación del modelo educativo que responde a los nuevos requerimeitos, todo el departamento de Antioquia</t>
  </si>
  <si>
    <t>020178</t>
  </si>
  <si>
    <t>Establecimientos Educativos acompañados dentro del
proyecto de la transformación de la calidad educativa</t>
  </si>
  <si>
    <t>Estructuración Plan Educativo</t>
  </si>
  <si>
    <t>María Alejandra Barrera</t>
  </si>
  <si>
    <t>Actualización Vigencia Futura No. 6000002419 del contrato 4600006645 de 2017, cuyo objeto es: Apoyar las acciones para el desarrollo del componente de calidad educativa de la Secretaría de Educación Departamental</t>
  </si>
  <si>
    <t>180 días</t>
  </si>
  <si>
    <t xml:space="preserve">deysyalexandra.yepes@antioquia.gov.co </t>
  </si>
  <si>
    <t>Docentes y directivos docentes formados  para la construcción curricular, planes de estudio y proyectos pedagógicos transversales</t>
  </si>
  <si>
    <t>Formulación de un Plan de Formación que contribuya a mejorar las condiciones de vida y profesionales de los Docentes de Todo El Departamento, Antioquia, Occidente</t>
  </si>
  <si>
    <t>020187001</t>
  </si>
  <si>
    <t xml:space="preserve">Becas adjudicadas </t>
  </si>
  <si>
    <t>Adjudicación de Becas</t>
  </si>
  <si>
    <t>John Jairo Laverde</t>
  </si>
  <si>
    <t>Adquirir el calzado y vestido de labor para la planta docente de las instituciones educativas de los municipios no certificados del Departamento de Antioquia</t>
  </si>
  <si>
    <t>SGP</t>
  </si>
  <si>
    <t>Iván de J. Guzmán López</t>
  </si>
  <si>
    <t>Director Talento Humano</t>
  </si>
  <si>
    <t>ivan.guzman@antioquia.gov.co</t>
  </si>
  <si>
    <t>Más y mejor educación para la sociedad y las personas en el sector Urbano</t>
  </si>
  <si>
    <t>Matricula de Educación Formal</t>
  </si>
  <si>
    <t>Adquisición de los elementos de dotación para los docentes que devengan menos de dos salarios minimos l.v. Municipios no certificados en educación del Departamento de Antioquia.</t>
  </si>
  <si>
    <t>020233001</t>
  </si>
  <si>
    <t>Dotación de docentes</t>
  </si>
  <si>
    <t>Adquisición y entrega de dotación</t>
  </si>
  <si>
    <t>Liliana Barrera</t>
  </si>
  <si>
    <t>Realizar capacitación y seguimiento para la promoción de la resiliencia dirigido a Docentes de Instituciones Educativas vulnerables del Departamento de Antioquia.</t>
  </si>
  <si>
    <t>Mínima Cuantía</t>
  </si>
  <si>
    <t>Establecimientos educativos con proyectos de convivencia escolar y atención al posconflicto</t>
  </si>
  <si>
    <t>Actualización, implementación de metodologías de gestión de aula para el desarrollo de capacidades y construcción de paz territorial, Antioquia, Occidente</t>
  </si>
  <si>
    <t>Entrega de talleres urbanos-rurales</t>
  </si>
  <si>
    <t>Talleres de formación urbano rural</t>
  </si>
  <si>
    <t>Mario Alberto Velásquez</t>
  </si>
  <si>
    <t>Prórroga y Adición  No. 1 al contrato 4600007464 DE 2017 cuyo objeto es: Prestar el servicio de  conectividad a internet y servicios asociados en la infraestructura física de los ecosistemas de innvovación de los municipios no certificados del Departamento de Antioquia</t>
  </si>
  <si>
    <t>59 días</t>
  </si>
  <si>
    <t>3835133</t>
  </si>
  <si>
    <t>Faber Yovanny Ayala</t>
  </si>
  <si>
    <t>Prestar servicios de apoyo pedagógico orientado a fortalecer los procesos de caracterización y atención de los estudiantes con talentos excepcionales en los establecimientos educativos de los municipios no certificados del Departamento de Antioquia</t>
  </si>
  <si>
    <t xml:space="preserve">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t>
  </si>
  <si>
    <t>Capacitación directivos y docentes</t>
  </si>
  <si>
    <t>Ana Elena Arango
Maria Luisa Zapata</t>
  </si>
  <si>
    <t xml:space="preserve">Técnica
Jurídica
Administrativa
Contable y/o Financiera
</t>
  </si>
  <si>
    <t>Estudio de caracterización de niños/as en establecimientos educativos en condición de discapacidad y/o talentos excepcionales</t>
  </si>
  <si>
    <t xml:space="preserve">Caracterización de la población referida </t>
  </si>
  <si>
    <t>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t>
  </si>
  <si>
    <t>15 MESES</t>
  </si>
  <si>
    <t>Jorge O. Patiño Cardona</t>
  </si>
  <si>
    <t>Profesional universitario</t>
  </si>
  <si>
    <t>3839691</t>
  </si>
  <si>
    <t>jorge.patino@antioquia.gov.co</t>
  </si>
  <si>
    <t>Fortalecimiento del Modelo integral de Atención a la ciudadanía</t>
  </si>
  <si>
    <t>Cumplimiento del enfoque al cliente frente a la dimensión de Adaptabilidad en el diagnóstico de la cultura organizacional</t>
  </si>
  <si>
    <t xml:space="preserve"> procesos del Sistema Integrado de Gestión articulados con la Misión, Visión y objetivos estrategicos de la entidad</t>
  </si>
  <si>
    <t>Fortalecimiento en la atención a la Ciudadania</t>
  </si>
  <si>
    <t>2017060101623 del 19/09/2017</t>
  </si>
  <si>
    <t>Emtelco S.A.S</t>
  </si>
  <si>
    <t>Erica Maria Tobon Rivera</t>
  </si>
  <si>
    <t>Tecnica, Administrativa, Financiera, juridica y contable.</t>
  </si>
  <si>
    <t>Contratar el suministro de tiquetes aéreos, regionales, nacionales e internacionales para los desplazamientos de los servidores públicos de la Secretaría de Gestión Humana</t>
  </si>
  <si>
    <t>201706102139 del 22 /09/2017</t>
  </si>
  <si>
    <t>Servicio Aereo Territorio Nacional - SATENA</t>
  </si>
  <si>
    <t>Se traslada el Certificado de Disponibilidad Presupuestal (CDP) No3700010235 del 09/01/2018 a la Secretaria General, toda vez que son quienes adelantan el proceso</t>
  </si>
  <si>
    <t>Hernan Dario Tamayo Piedrahita</t>
  </si>
  <si>
    <t xml:space="preserve">Elaboración de credenciales de identificación (carné)  con su correspondiente cinta bordada y accesorio porta escarapela </t>
  </si>
  <si>
    <t>6 meses</t>
  </si>
  <si>
    <t>En proceso</t>
  </si>
  <si>
    <t>Ingrid Rodriguez Cuellar</t>
  </si>
  <si>
    <t>Apoyar el Fortalecimiento Institucional de la Asamblea Departamental de Antioquia, en aras de promover la eficiencia, eficacia y efectividad en el cumplimiento de sus funciones</t>
  </si>
  <si>
    <t>12 MESES</t>
  </si>
  <si>
    <t>2017-SS-24-0011</t>
  </si>
  <si>
    <t>Asamblea Departamental</t>
  </si>
  <si>
    <t>Laura Melissa Monsalve Alvarez</t>
  </si>
  <si>
    <r>
      <t xml:space="preserve">Servicios para la Administración, Operación del </t>
    </r>
    <r>
      <rPr>
        <b/>
        <sz val="10"/>
        <rFont val="Calibri"/>
        <family val="2"/>
        <scheme val="minor"/>
      </rPr>
      <t>Centro de Servicios de Informática,  y servicio de hosting</t>
    </r>
    <r>
      <rPr>
        <sz val="10"/>
        <rFont val="Calibri"/>
        <family val="2"/>
        <scheme val="minor"/>
      </rPr>
      <t>, para el apoyo tecnológico a la plataforma informática utilizada en la Administración Departamental</t>
    </r>
  </si>
  <si>
    <t xml:space="preserve">SI </t>
  </si>
  <si>
    <t>Fortalecimiento de las TIC en la Administración Departamental</t>
  </si>
  <si>
    <t>Soluciones Informáticas intervenidas y cumpliendo las políticas  informáticas**</t>
  </si>
  <si>
    <t>Fortalecimiento de las tecnologías de información y comunicaciones TIC</t>
  </si>
  <si>
    <t>22-0080</t>
  </si>
  <si>
    <t>Intervenir  soluciones informáticas</t>
  </si>
  <si>
    <t>19049 - 19050</t>
  </si>
  <si>
    <t>Valor + S.A.S</t>
  </si>
  <si>
    <t>Diana Perez Blandon - Ivan Yesid Espinoza Guzman</t>
  </si>
  <si>
    <t>Tipo B2: Supervisión Colegiada</t>
  </si>
  <si>
    <r>
      <rPr>
        <b/>
        <sz val="8"/>
        <rFont val="Arial"/>
        <family val="2"/>
      </rPr>
      <t>Servicio de mantenimiento, soporte y actualización del software G+</t>
    </r>
    <r>
      <rPr>
        <sz val="8"/>
        <rFont val="Arial"/>
        <family val="2"/>
      </rPr>
      <t xml:space="preserve"> (actualización, soporte y mantenimiento),  Secretaría de Gestión Humana (adición)</t>
    </r>
  </si>
  <si>
    <t>Contratación Directa - No pluralidad de oferentes</t>
  </si>
  <si>
    <r>
      <rPr>
        <b/>
        <sz val="8"/>
        <rFont val="Arial"/>
        <family val="2"/>
      </rPr>
      <t xml:space="preserve">Servicio de mantenimiento, soporte y actualización del software ISOLUCION </t>
    </r>
    <r>
      <rPr>
        <sz val="8"/>
        <rFont val="Arial"/>
        <family val="2"/>
      </rPr>
      <t xml:space="preserve">(actualización, soporte y mantenimiento),  Secretaría de Gestión Humana </t>
    </r>
  </si>
  <si>
    <t>Soluciones de Tecnología de información y comunicaciones por demanda incorporadas</t>
  </si>
  <si>
    <t>22-0083</t>
  </si>
  <si>
    <t>Incorporar soluciones informáticas</t>
  </si>
  <si>
    <t>4600007687</t>
  </si>
  <si>
    <t>ISOLUCIÓN SISTEMAS INTEGR A GE</t>
  </si>
  <si>
    <t>Gloria Ivonne Mayo</t>
  </si>
  <si>
    <r>
      <rPr>
        <b/>
        <sz val="8"/>
        <rFont val="Arial"/>
        <family val="2"/>
      </rPr>
      <t>Servicio de mantenimiento, soporte y actualización del software ARANDA</t>
    </r>
    <r>
      <rPr>
        <sz val="8"/>
        <rFont val="Arial"/>
        <family val="2"/>
      </rPr>
      <t xml:space="preserve"> (actualización, soporte y mantenimiento), Secretaría de Gestión Humana</t>
    </r>
  </si>
  <si>
    <t>Doris Elena Palacio Ramírez</t>
  </si>
  <si>
    <r>
      <t xml:space="preserve">Servicio de mantenimeinto, soporte y actualización de Software Updates License &amp; Support para los productos </t>
    </r>
    <r>
      <rPr>
        <b/>
        <sz val="8"/>
        <color indexed="8"/>
        <rFont val="Arial"/>
        <family val="2"/>
      </rPr>
      <t>Oracle</t>
    </r>
    <r>
      <rPr>
        <sz val="8"/>
        <color indexed="8"/>
        <rFont val="Arial"/>
        <family val="2"/>
      </rPr>
      <t xml:space="preserve"> que posee el Departamento de Antioquia (Mas 150 millones de Planeación)</t>
    </r>
  </si>
  <si>
    <t>Servicio de recepción, transporte, entrega, almacenamiento y custodia de la información corporativa almacenada en medios magnéticos y otros dispositivos de la Gobernación de Antioquia.</t>
  </si>
  <si>
    <r>
      <t>Servicio de mantenimiento, soporte y actualización del software</t>
    </r>
    <r>
      <rPr>
        <b/>
        <sz val="8"/>
        <color indexed="8"/>
        <rFont val="Arial"/>
        <family val="2"/>
      </rPr>
      <t xml:space="preserve"> Kactus-HR</t>
    </r>
    <r>
      <rPr>
        <sz val="8"/>
        <color indexed="8"/>
        <rFont val="Arial"/>
        <family val="2"/>
      </rPr>
      <t>, para la gestión de nómina y recursos humanos.</t>
    </r>
  </si>
  <si>
    <r>
      <t xml:space="preserve">Servicio de mantenimiento, soporte y actualización del software </t>
    </r>
    <r>
      <rPr>
        <b/>
        <sz val="8"/>
        <color indexed="8"/>
        <rFont val="Arial"/>
        <family val="2"/>
      </rPr>
      <t>SISCUOTAS</t>
    </r>
    <r>
      <rPr>
        <sz val="8"/>
        <color indexed="8"/>
        <rFont val="Arial"/>
        <family val="2"/>
      </rPr>
      <t>, para la administración de las cuotas partes jubilatorias por cobrar y por pagar del Departamento de Antioquia</t>
    </r>
  </si>
  <si>
    <t>22-0081</t>
  </si>
  <si>
    <t>Servicio de soporte bolsa de horas base de datos Oracle</t>
  </si>
  <si>
    <t>22-0082</t>
  </si>
  <si>
    <r>
      <rPr>
        <b/>
        <sz val="8"/>
        <rFont val="Arial"/>
        <family val="2"/>
      </rPr>
      <t>Servicio de mantenimiento, soporte y renovación de la herramienta  VMware</t>
    </r>
    <r>
      <rPr>
        <sz val="8"/>
        <rFont val="Arial"/>
        <family val="2"/>
      </rPr>
      <t xml:space="preserve"> de la Gobernación de Antioquia. </t>
    </r>
  </si>
  <si>
    <t xml:space="preserve">Intervenciones asociadas al plan  de trabajo  de los proyectos de:  competencias laborales, cultura y cambio organizacional y gestion del conocimiento. </t>
  </si>
  <si>
    <t>07 MESES</t>
  </si>
  <si>
    <t xml:space="preserve">Selección Abreviada de Menor Cuantia </t>
  </si>
  <si>
    <t>no</t>
  </si>
  <si>
    <t>Desarrollo del capital intelectual y organizacional</t>
  </si>
  <si>
    <t>Variacion del indice de cultura organizacional</t>
  </si>
  <si>
    <t>Fortalecimiento de las competencias laborales de los servidores pùblcios departamentales
Fortalecimiento de la cultura y el cambio organizacional de la Gobernacion de Antioquia
Consolidacion del modelo de gestion del cambio de la Gobernacion de Antioquia</t>
  </si>
  <si>
    <t>100012001
100013001
100015001</t>
  </si>
  <si>
    <t>37020101
37020103
37020104
37020102</t>
  </si>
  <si>
    <t xml:space="preserve">Aplicación de pruebas propias
Aplicación Prueba Betesa
Certificación en NCLC
Eventos y Ceremonias
Fortalecimiento Betesa
Fortalecimiento prueba Liderazgo
Fortalecimiento pruebas propias
Planes de comunicación
Ceremonia modulo virtual
Consolidación del programa
Divulgación del procedimiento
Gestión de agendas de cambio
Gestión de las brechas culturales
Gestión del cartero de la admiración
Gestión del kit conversacional
Gestión equipo de lideres de cambio
Medición de la cultura
Modulo virtual de conversación
Seguimiento equipo de lideres de cambio
Talleres para el cierre de brechas
Aprendizaje plan de desarrollo
Cartilla virtual
Construcción de instructivos
Evento de multiplicadores
Eventos de Facilitación
Gestión del convenio ICETEX
Gestión relatos de practica
Hábitos del conocimiento
Mapas de conocimiento
Metodologías de facilitación
Modulo virtual del conocimiento
Plan de comunicaciones
Plan de entrega del cargo
Practicas destacadas
Talleres para multiplicadores
Transferencia del conocimiento
World café
Recurso Humano
</t>
  </si>
  <si>
    <t xml:space="preserve">David Alejandro Ochoa M. </t>
  </si>
  <si>
    <t>Prestación del servicio de auditoría de seguimiento al otorgamiento de certificados, con el fin de verificar el cumplimiento del Sistema Integrado de Gestión con los requisitos de las normas de calidad ISO 9001:2008 y NTC GP 1000: 2009, para todos los procesos del SIG</t>
  </si>
  <si>
    <t>30 días</t>
  </si>
  <si>
    <t>Fortalecimiento y articulación entre el modelo de operación por procesos (Sistema Integrado de Gestión) y la estructura organizacional</t>
  </si>
  <si>
    <t>Procesos del Sistema Integrado de Gestión articulados con la Misión, Visión y objetivos estratégicos de la entidad</t>
  </si>
  <si>
    <t>Fortalecimiento Sistema Integrado de Gestión Medellín, Antioquia, Occidente</t>
  </si>
  <si>
    <t>Auditoría externa</t>
  </si>
  <si>
    <t>Iván Darío Arango Correa</t>
  </si>
  <si>
    <t>Apoyar al equipo auditor de la Gobernación de Antioquia para la realización de las auditorías internas de calidad, al Sistema Integrado de Gestión - SIG y realizar entrenamiento teórico práctico en el desarrollo de las mismas a los auditores internos.</t>
  </si>
  <si>
    <t>si</t>
  </si>
  <si>
    <t>Asesoría en indicadores</t>
  </si>
  <si>
    <t>Realización del 6° Evento Académico del Sistema Integrado de Gestión</t>
  </si>
  <si>
    <t>1 año</t>
  </si>
  <si>
    <t>Una vez se tengan los CDps, se trasladará el CDP a la Oficina de Comunicaciones</t>
  </si>
  <si>
    <t>Realización del Tercer Encuentro de Integrantes de EMC</t>
  </si>
  <si>
    <t>Designar estudiantes de las universidades privadas para la realización de la práctica académica, con el fin de brindar apoyo a la gestión del Departamento de Antioquia y sus subregiones durante el segundo semestre de 2017 y el primer semestre 2018.</t>
  </si>
  <si>
    <t>Si</t>
  </si>
  <si>
    <t>Prácticas de Excelencia</t>
  </si>
  <si>
    <t>Plazas de prácticas asignadas a los diferentes organismos de la Gobernación de Antioquia.</t>
  </si>
  <si>
    <t>Fortalecimiento incorporación de estudiantes en semestre de práctica que aporten al desarrollo de proyectos de corta duración 2016-2019. Medellín, Antioquia, Occidente</t>
  </si>
  <si>
    <t>020130001</t>
  </si>
  <si>
    <t>Contratos con universidades privadas</t>
  </si>
  <si>
    <t>Maribel Barrientos uribe</t>
  </si>
  <si>
    <t>Designar estudiantes de las universidades públicas para la realización de la práctica académica, con el fin de brindar apoyo a la gestión del Departamento de Antioquia y sus subregiones durante el segundo semestre de 2017 y el primer semestre 2018.</t>
  </si>
  <si>
    <t>Contratos con universidades públicas</t>
  </si>
  <si>
    <t>Diego Fernado Bedoya Gallo</t>
  </si>
  <si>
    <t>Designar estudiantes de las universidades privadas para la realización de la práctica académica, con el fin de brindar apoyo a la gestión del Departamento de Antioquia y sus subregiones durante el segundo semestre de 2018.</t>
  </si>
  <si>
    <t>No</t>
  </si>
  <si>
    <t>Designar estudiantes de las universidades públicas para la realización de la práctica académica, con el fin de brindar apoyo a la gestión del Departamento de Antioquia y sus subregiones durante el segundo semestre de 2018.</t>
  </si>
  <si>
    <t>Realización de los diferentes eventos de prácticas (Inducción, encuentro de experiencias y de certificación).</t>
  </si>
  <si>
    <t>Eventos</t>
  </si>
  <si>
    <t>Logistica
Alimentación</t>
  </si>
  <si>
    <t xml:space="preserve">Adicion No 11 Convenio Educativo Departamento de Antioquia ICETEX </t>
  </si>
  <si>
    <t>Gestión del Empleo Público</t>
  </si>
  <si>
    <t>Capacitación para el Fortalecimiento de la Gestión Institucional en Todo el Departamento de Antioquia</t>
  </si>
  <si>
    <t>Capacitación para el fortalecimiento de la gestión institucional</t>
  </si>
  <si>
    <t>02-0165</t>
  </si>
  <si>
    <t>Servidores públicos fortalecidos en sus competencias</t>
  </si>
  <si>
    <t>Servicios</t>
  </si>
  <si>
    <t>018F-2001</t>
  </si>
  <si>
    <t>Beatriz Elena Restrepo Munera</t>
  </si>
  <si>
    <t>Prestar los servicios de atención y prevención de accidentes de trabajo y enfermedades laborales (ATEL) de empleados, trabajadores, estudiantes en práctica y contratistas independientes (riesgos lV y V) de la administración departamental.</t>
  </si>
  <si>
    <t>13 MESES</t>
  </si>
  <si>
    <t>3839692</t>
  </si>
  <si>
    <t>19275 - 19270 - 19271 - 19235</t>
  </si>
  <si>
    <t>2017-SS-24-0014</t>
  </si>
  <si>
    <t>Positiva Compañía de Seguros</t>
  </si>
  <si>
    <t>Roberto Hernandez Arboleda</t>
  </si>
  <si>
    <t>Realizar cursos de capacitación informal, artes, oficios, recreación y deportes para los servidores públicos departamentales y sus beneficiarios directos, y las actividades inherentes a la jornada de integración de la familia, de acuerdo a lo establecido en la ley 1857 de 2017</t>
  </si>
  <si>
    <t>Fortalecimiento del bienestar laboral y mejoramiento de la calidad de vida</t>
  </si>
  <si>
    <t>Servidores Públicos intervenidos integralmente desde la seguridad y salud en el trabajo</t>
  </si>
  <si>
    <t>Mejoramiento de la Calidad de Vida de los servidores públicos y sus beneficiarios directos de la Gobernación de Antioquia</t>
  </si>
  <si>
    <t>10-0018</t>
  </si>
  <si>
    <t>Satisfacción de los pensionados departamentales</t>
  </si>
  <si>
    <t>18667 - 19457</t>
  </si>
  <si>
    <t>Comfama</t>
  </si>
  <si>
    <t>Elvia María Ríos Izquierdo</t>
  </si>
  <si>
    <t>Realizar las evaluaciones médicas ocupacionales, la práctica de exámenes de laboratorio, la aplicación de vacunas necesarias para el ingreso, las evaluaciones periódicas y las ayudas necesarias para el egreso del servidor público departamental.</t>
  </si>
  <si>
    <t>Gestión de la Seguridad y Salud en el Trabajo</t>
  </si>
  <si>
    <t>Implementación de la Seguridad y Salud en el Trabajo en la Gobernación de Antioquia</t>
  </si>
  <si>
    <t>01-0025</t>
  </si>
  <si>
    <t>Fortalecer la Seguridad y la Salud en el Trabajo</t>
  </si>
  <si>
    <t>Jaime Ignacio Gaviria C</t>
  </si>
  <si>
    <t>Prestar los servicios no contemplados en el plan obligatorio de salud, mediante un plan complementario para el trabajador oficial y su núcleo familiar.</t>
  </si>
  <si>
    <t>Francisco Guillermo Castro</t>
  </si>
  <si>
    <t xml:space="preserve">80141900
80141600
90101600
90111600
</t>
  </si>
  <si>
    <t>Prestar servicios de apoyo logístico necesario para el desarrollo de los programas de  Capacitación, Bienestar Laboral, Seguridad y Salud en el Trabajo y Mejoramiento de la Calidad de Vida de los servidores públicos, los jubilados y pensionados departamentales y sus familias</t>
  </si>
  <si>
    <t>10-0022</t>
  </si>
  <si>
    <t>Satisfacción de los servidores públicos departamentales</t>
  </si>
  <si>
    <t>Contratación de exámenes médicos para servidores y contratistas independientes (semana de la salud ocupacional para CAD y todo el Departamento de Antioquia)</t>
  </si>
  <si>
    <t>Prestar los servicios como apoderada(o) en los procesos prejurídicos y jurídicos para el cobro de la cartera morosa en favor del Fondo de la Vivienda del Departamento de Antioquia.</t>
  </si>
  <si>
    <t>3839693</t>
  </si>
  <si>
    <t>S2018060004218 del 26/01/2018</t>
  </si>
  <si>
    <t>4600008036</t>
  </si>
  <si>
    <t>Maria del Pilar Lora Carvajal</t>
  </si>
  <si>
    <t>Gloria Marcela Botero Isaza</t>
  </si>
  <si>
    <t>Integrar esfuerzos para la promoción del desarrollo integral temprano de la primera infancia bajo la modalidad Familiar, en el municipio de La Pintada.</t>
  </si>
  <si>
    <t>Recursos Nacionales</t>
  </si>
  <si>
    <t>Santiago Morales Quijano</t>
  </si>
  <si>
    <t>Jurídico</t>
  </si>
  <si>
    <t>3839245</t>
  </si>
  <si>
    <t>santiago.morales@antioquia.gov.co</t>
  </si>
  <si>
    <t>Estrategia Departamental Buen Comienzo Antioquia</t>
  </si>
  <si>
    <t>*Niños y niñas de cero a cinco años de áreas rurales y atendidos integralmente con enfoque diferencial anual
*Niños y niñas de cero a cinco años de áreas urbanas atendidos integralmente con enfoque diferencial anual
*Madres gestantes con atención integral anual
*Madres lactantes con atención integral anual</t>
  </si>
  <si>
    <t>*Implementación Estrategia Buen Comienzo en Antioquia</t>
  </si>
  <si>
    <t>07-0061</t>
  </si>
  <si>
    <t>*33 .486 niños y niñas rurales
*19.666 niños y niñas urbanos
*1910 madres gestantes
*4119 madres Lactantes</t>
  </si>
  <si>
    <t>*Atención integral de calidad</t>
  </si>
  <si>
    <t>ESE Hospital Antonio Roldan Betancur de La Pintada</t>
  </si>
  <si>
    <t>Isabel Cristina Echavarría Cardona</t>
  </si>
  <si>
    <t>Técnica, jurídica, administrativa, contable y financiera</t>
  </si>
  <si>
    <t>Integrar esfuerzos para la promoción del desarrollo integral temprano de la primera infancia bajo el modelo flexible Buen Comienzo Antioquia en el municipio de Bello y para la implementación del Sistema Departamental de Gestión del Desarrollo Integral Temprano</t>
  </si>
  <si>
    <t>ESE Hospital Bello Salud</t>
  </si>
  <si>
    <t>Alejandra Carvajal Román</t>
  </si>
  <si>
    <t>Integrar esfuerzos para la promoción del desarrollo integral temprano de la primera infancia bajo la modalidad familiar, en el municipio de Amalfí</t>
  </si>
  <si>
    <t xml:space="preserve">ESE Hospital El Carmen de Amalfi </t>
  </si>
  <si>
    <t>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t>
  </si>
  <si>
    <t>ESE Hospital Francisco Valderrama de Turbo</t>
  </si>
  <si>
    <t>Integrar esfuerzos para la promoción del desarrollo integral temprano de la primera infancia bajo la modalidad Familiar, en el municipio de Jardín.</t>
  </si>
  <si>
    <t>ESE Hospital Gabriel Pelaez Montoya de Jardín</t>
  </si>
  <si>
    <t>Integrar esfuerzos para la promoción del desarrollo integral temprano de la primera infancia bajo la modalidad Familiar, en el municipio de Betulia.</t>
  </si>
  <si>
    <t>ESE Hospital Germán Vélez Gutierrez de Betulia</t>
  </si>
  <si>
    <t>Integrar esfuerzos para la promoción del desarrollo integral temprano de la primera infancia bajo la modalidad familiar, en el municipio de Caicedo</t>
  </si>
  <si>
    <t>ESE Hospital Guillermo Gaviria Correa de Caicedo</t>
  </si>
  <si>
    <t>Integrar esfuerzos para la promoción del desarrollo integral temprano de la primera infancia bajo la modalidad Familiar, en el municipio de San Andrés de Cuerquia.</t>
  </si>
  <si>
    <t>ESE Hospital Gustavo Gonzalez Ochoa de San Andrés de Cuerquia</t>
  </si>
  <si>
    <t>Integrar esfuerzos para la promoción del desarrollo integral temprano de la primera infancia bajo la modalidad Familiar, en el municipio de Yondó.</t>
  </si>
  <si>
    <t>ESE Hospital Hector Abad Gómez de Yondó</t>
  </si>
  <si>
    <t>Integrar esfuerzos para la promoción del desarrollo integral temprano de la primera infancia bajo la modalidad Familiar, en el municipio de Urrao.</t>
  </si>
  <si>
    <t>ESE Hospital Iván Restrepo Gómez de Urrao</t>
  </si>
  <si>
    <t>Integrar esfuerzos para la promoción del desarrollo integral temprano de la primera infancia bajo la modalidad familiar e institucional en el municipio de Mutatá</t>
  </si>
  <si>
    <t xml:space="preserve">ESE Hospital La Anunciación de Mutatá </t>
  </si>
  <si>
    <t>Integrar esfuerzos para la promoción del desarrollo integral temprano de la primera infancia bajo la modalidad Familiar, en el municipio de Ciudad Bolívar.</t>
  </si>
  <si>
    <t>ESE Hospital La Merced de Ciudad Bolívar</t>
  </si>
  <si>
    <t>Integrar esfuerzos para la promoción del desarrollo integral temprano de la primera infancia bajo la modalidad Familiar, en el municipio de Angelópolis.</t>
  </si>
  <si>
    <t>ESE Hospital La Misericordia de Angelópolis</t>
  </si>
  <si>
    <t>Adriana Galindo Rosero</t>
  </si>
  <si>
    <t>Integrar esfuerzos para la promoción del desarrollo integral temprano de la primera infancia bajo la modalidad familiar e institucional, en el municipio de Nechí</t>
  </si>
  <si>
    <t>ESE Hospital La Misericordia de Nechí</t>
  </si>
  <si>
    <t>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t>
  </si>
  <si>
    <t xml:space="preserve">ESE Hospital Maria Auxiliadora de Chigorodó </t>
  </si>
  <si>
    <t>Neida Elena García Pulgarín</t>
  </si>
  <si>
    <t>Integrar esfuerzos para la promoción del desarrollo integral temprano de la primera infancia bajo la modalidad Familiar, en el municipio de Guadalupe.</t>
  </si>
  <si>
    <t>ESE Hospital Nuestra Señora de Guadalupe</t>
  </si>
  <si>
    <t>Tatiana Ramírez Hernández</t>
  </si>
  <si>
    <t>Integrar esfuerzos para la promoción del desarrollo integral temprano de la primera infancia bajo las modalidades familiar e institucional, en el municipio de Guarne</t>
  </si>
  <si>
    <t>ESE Hospital Nuestra Señora de La Candelaria de Guarne</t>
  </si>
  <si>
    <t>Integrar esfuerzos para la promoción del desarrollo integral temprano de la primera infancia bajo el modelo flexible Buen Comienzo Antioquia y para la implementación del Sistema Departamental de Gestión del Desarrollo Integral Temprano en el municipio de Dabeiba</t>
  </si>
  <si>
    <t xml:space="preserve">ESE Hospital Nuestra Señora del Perpetuo Socorro de Dabeiba </t>
  </si>
  <si>
    <t>Lillana Lid Zuluaga Aristábal</t>
  </si>
  <si>
    <t>Integrar esfuerzos para la promoción del desarrollo integral temprano de la primera infancia bajo la modalidad Familiar, en el municipio de Puerto Nare.</t>
  </si>
  <si>
    <t>ESE Hospital Octavio Olivares de Puerto Nare</t>
  </si>
  <si>
    <t>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t>
  </si>
  <si>
    <t>ESE Hospital Oscar Emiro Vergara Cruz de San Pedro de Urabá</t>
  </si>
  <si>
    <t>Integrar esfuerzos para la promoción del desarrollo integral temprano de la primera infancia bajo la modalidad Familiar, en el municipio de Alejandría.</t>
  </si>
  <si>
    <t>ESE Hospital Pbro. Luis Felipe Arbeláez de Alejandría</t>
  </si>
  <si>
    <t xml:space="preserve">Integrar esfuerzos para la promoción del desarrollo integral temprano de la primera infancia bajo la modalidad institucional, en el municipio de San Rafael </t>
  </si>
  <si>
    <t>ESE Hospital Presbitero  Alonso Maria Giraldo San Rafael</t>
  </si>
  <si>
    <t>Pilar Álvarez Acosta</t>
  </si>
  <si>
    <t>Integrar esfuerzos para la promoción del desarrollo integral temprano de la primera infancia bajo la modalidad Familiar, en el municipio de Betania.</t>
  </si>
  <si>
    <t>ESE Hospital San Antonio de Betania</t>
  </si>
  <si>
    <t>Integrar esfuerzos para la promoción del desarrollo integral temprano de la primera infancia bajo la modalidad Familiar, en el municipio de Buriticá.</t>
  </si>
  <si>
    <t>ESE Hospital San Antonio de Buriticá</t>
  </si>
  <si>
    <t xml:space="preserve">Integrar esfuerzos para la promoción del desarrollo integral temprano de la primera infancia bajo la modalidad familiar, en el municipio de Cisneros </t>
  </si>
  <si>
    <t>ESE Hospital San Antonio de Cisneros</t>
  </si>
  <si>
    <t>Integrar esfuerzos para la promoción del desarrollo integral temprano de la primera infancia bajo la modalidad Familiar, en el municipio de Peque.</t>
  </si>
  <si>
    <t>ESE Hospital San Francisco de Peque</t>
  </si>
  <si>
    <t>Integrar esfuerzos para la promoción del desarrollo integral temprano de la primera infancia bajo la modalidad Familiar, en el municipio de Giraldo.</t>
  </si>
  <si>
    <t>ESE Hospital San Isidro de Giraldo</t>
  </si>
  <si>
    <t>Integrar esfuerzos para la promoción del desarrollo integral temprano de la primera infancia bajo la modalidad Familiar, en el municipio de Nariño.</t>
  </si>
  <si>
    <t>ESE Hospital San Joaquín de Nariño</t>
  </si>
  <si>
    <t>Integrar esfuerzos para la promoción del desarrollo integral temprano de la primera infancia bajo la modalidad Familiar, en el municipio de Anorí.</t>
  </si>
  <si>
    <t>ESE Hospital San Juan de Dios de Anorí</t>
  </si>
  <si>
    <t>Integrar esfuerzos para la promoción del desarrollo integral temprano de la primera infancia bajo la modalidad Familiar, en el municipio de Concordia.</t>
  </si>
  <si>
    <t>ESE Hospital San Juan de Dios de Concordia</t>
  </si>
  <si>
    <t>Davis Isaza Martínez</t>
  </si>
  <si>
    <t>Integrar esfuerzos para la promoción del desarrollo integral temprano de la primera infancia bajo la modalidad familiar en el municipio de Ituango y para la implementación del Sistema Departamental de Gestión del Desarrollo Integral Temprano</t>
  </si>
  <si>
    <t xml:space="preserve">ESE Hospital San Juan de Dios de Ituango </t>
  </si>
  <si>
    <t>Integrar esfuerzos para la promoción del desarrollo integral temprano de la primera infancia bajo la modalidad familiar, en el municipio de Santa Fe de Antioquia</t>
  </si>
  <si>
    <t xml:space="preserve">ESE Hospital San Juan de Dios de Santa Fe de Antioquia </t>
  </si>
  <si>
    <t>Integrar esfuerzos para la promoción del desarrollo integral temprano de la primera infancia bajo el modelo flexible Buen Comienzo Antioquia, en el municipio de Támesis y para la implementación del Sistema Departamental de Gestión del Desarrollo Integral Temprano.</t>
  </si>
  <si>
    <t>ESE Hospital San Juan de Dios de Támesis</t>
  </si>
  <si>
    <t>Integrar esfuerzos para la promoción del desarrollo integral temprano de la primera infancia bajo la modalidad Familiar, en el municipio de Titiribí.</t>
  </si>
  <si>
    <t>ESE Hospital San Juan de Dios de Titiribí</t>
  </si>
  <si>
    <t>Integrar esfuerzos para la promoción del desarrollo integral temprano de la primera infancia bajo la modalidad Familiar, en el municipio de Valdivia.</t>
  </si>
  <si>
    <t>ESE Hospital San Juan de Dios de Valdivia</t>
  </si>
  <si>
    <t>Integrar esfuerzos para la promoción del desarrollo integral temprano de la primera infancia bajo la modalidad Familiar, en el municipio de Valparaíso.</t>
  </si>
  <si>
    <t>ESE Hospital San Juan de Dios de Valparaíso</t>
  </si>
  <si>
    <t>Integrar esfuerzos para la promoción del desarrollo integral temprano de la primera infancia bajo el modelo flexible Buen Comienzo Antioquia, en el municipio de Yarumal y para la implementación del Sistema Departamental de Gestión del Desarrollo Integral Temprano.</t>
  </si>
  <si>
    <t>ESE Hospital San Juan de Dios de Yarumal</t>
  </si>
  <si>
    <t>Integrar esfuerzos para la promoción del desarrollo integral temprano de la primera infancia bajo la modalidad Familiar, en el municipio de Liborina.</t>
  </si>
  <si>
    <t>ESE Hospital San Lorenzo de Liborina</t>
  </si>
  <si>
    <t>Steven Cortina Yarce</t>
  </si>
  <si>
    <t>Integrar esfuerzos para la promoción del desarrollo integral temprano de la primera infancia bajo la modalidad familiar en el municipio de San Jerónimo.</t>
  </si>
  <si>
    <t xml:space="preserve">ESE Hospital San Luis Beltran de San Jerónimo </t>
  </si>
  <si>
    <t>Integrar esfuerzos para la promoción del desarrollo integral temprano de la primera infancia bajo la modalidad Familiar, en el municipio de Sabanalarga.</t>
  </si>
  <si>
    <t>ESE Hospital San Pedro de Sabanalarga</t>
  </si>
  <si>
    <t>Integrar esfuerzos para la promoción del desarrollo integral temprano de la primera infancia bajo la modalidad Familiar, en el municipio de Andes.</t>
  </si>
  <si>
    <t>ESE Hospital San Rafael de Andes</t>
  </si>
  <si>
    <t>Integrar esfuerzos para la promoción del desarrollo integral temprano de la primera infancia bajo la modalidad familiar, en el municipio de Girardota</t>
  </si>
  <si>
    <t xml:space="preserve">ESE Hospital San Rafael de Girardota </t>
  </si>
  <si>
    <t>Integrar esfuerzos para la promoción del desarrollo integral temprano de la primera infancia bajo el modelo flexible Buen Comienzo Antioquia, en el municipio de Itagüí y para la implementación del Sistema Departamental de Gestión del Desarrollo Integral Temprano.</t>
  </si>
  <si>
    <t>ESE Hospital del Sur Gabriel Jaramillo Piedrahita</t>
  </si>
  <si>
    <t>Integrar esfuerzos para la promoción del desarrollo integral temprano de la primera infancia bajo la modalidad Familiar, en el municipio de Jericó.</t>
  </si>
  <si>
    <t>ESE Hospital San Rafael de Jericó</t>
  </si>
  <si>
    <t>Carlos Alberto Sañudo Correa</t>
  </si>
  <si>
    <t>Integrar esfuerzos para la promoción del desarrollo integral temprano de la primera infancia bajo la modalidad familiar en el municipio de San Luis.</t>
  </si>
  <si>
    <t xml:space="preserve">ESE Hospital San Rafael de San Luis </t>
  </si>
  <si>
    <t>Integrar esfuerzos para la promoción del desarrollo integral temprano de la primera infancia bajo la modalidad familiar, en el municipio de Santo Domingo</t>
  </si>
  <si>
    <t xml:space="preserve">ESE Hospital San Rafael de Santo Domingo </t>
  </si>
  <si>
    <t>Integrar esfuerzos para la promoción del desarrollo integral temprano de la primera infancia bajo la modalidad Familiar, en el municipio de Venecia.</t>
  </si>
  <si>
    <t>ESE Hospital San Rafael de Venecia</t>
  </si>
  <si>
    <t>Integrar esfuerzos para la promoción del desarrollo integral temprano de la primera infancia bajo la modalidad Familiar, en el municipio de Yolombó.</t>
  </si>
  <si>
    <t>ESE Hospital San Rafael de Yolombó</t>
  </si>
  <si>
    <t>Integrar esfuerzos para la promoción del desarrollo integral temprano de la primera infancia bajo la modalidad Familiar, en el municipio de Barbosa.</t>
  </si>
  <si>
    <t>ESE Hospital San Vicente de Paul de Barbosa</t>
  </si>
  <si>
    <t>Integrar esfuerzos para la promoción del desarrollo integral temprano de la primera infancia bajo la modalidad Familiar, en el municipio de Pueblorrico.</t>
  </si>
  <si>
    <t>ESE Hospital San Vicente de Paul de Pueblorrico</t>
  </si>
  <si>
    <t>Integrar esfuerzos para la promoción del desarrollo integral temprano de la primera infancia bajo la modalidad Familiar, en el municipio de Fredonia.</t>
  </si>
  <si>
    <t>ESE Hospital Santa Lucia de Fredonia</t>
  </si>
  <si>
    <t>Integrar esfuerzos para la promoción del desarrollo integral temprano de la primera infancia bajo la modalidad Familiar, en el municipio de Copacabana.</t>
  </si>
  <si>
    <t>ESE Hospital Santa Margarita de Copacabana</t>
  </si>
  <si>
    <t>Integrar esfuerzos para la promoción del desarrollo integral temprano de la primera infancia bajo la modalidad Familiar, en el municipio de Santa Bárbara.</t>
  </si>
  <si>
    <t>ESE Hospital Santa Maria de Santa Barbara</t>
  </si>
  <si>
    <t>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t>
  </si>
  <si>
    <t>Instituto Municipal de Deportes de Arboletes - Imderar</t>
  </si>
  <si>
    <t>Integrar esfuerzos para la promoción del desarrollo integral temprano de la primera infancia bajo la modalidad Familiar e Institucional, en el municipio de El Peñol.</t>
  </si>
  <si>
    <t>ESE Hospital San Juan de Dios de El Peñol</t>
  </si>
  <si>
    <t>Integrar esfuerzos para la promoción del desarrollo integral temprano de la primera infancia bajo la modalidad Familiar, en el municipio de Caramanta</t>
  </si>
  <si>
    <t>ESE Hospital San Antonio de Caramanta</t>
  </si>
  <si>
    <t>Brindar apoyo a la realización de las acciones técnicas, administrativas, jurídicas y financieras que permitan la implementación de las políticas públicas de Primera Infancia e Infancia y Adolescencia del Departamento de Antioquia.</t>
  </si>
  <si>
    <t>*Niños y niñas de cero a cinco años de áreas rurales y urbanas atendidos integralmente</t>
  </si>
  <si>
    <t>*120 municipios con asesoría y asitencia técnica
*3000 agentes educativos cualificados</t>
  </si>
  <si>
    <t>*Atención integral de calidad
*cualificación de agentes educativos</t>
  </si>
  <si>
    <t>2017SS380001</t>
  </si>
  <si>
    <t>Universidad de Antioquia</t>
  </si>
  <si>
    <t xml:space="preserve">Apoyar la realización de las acciones técnicas y administrativas que permitan la implementación del programa Antioquia Joven en el Departamento de Antioquia. </t>
  </si>
  <si>
    <t>3839246</t>
  </si>
  <si>
    <t>Antioquia Joven</t>
  </si>
  <si>
    <t>Institución Universitaria Colegio Mayor de Antioquia</t>
  </si>
  <si>
    <t>Desarrollar acciones conjuntas para la realización de una estrategia audiovisual encaminada a promover la participación y el liderazgo de los jóvenes del departamento a través de escenarios de confrontación pacífica.</t>
  </si>
  <si>
    <t>Sociedad Televisión de Antioquia Ltda - TELEANTIOQUIA</t>
  </si>
  <si>
    <t>Prestar el servicio de Hosting dedicado para alojar el sistema de información web de la Estrategia Departamental de Atención Integral a la Primera Infancia - Buen Comienzo Antioquia </t>
  </si>
  <si>
    <t>*Familias que participan en procesos de formación para el desarrollo de capacidades parentales</t>
  </si>
  <si>
    <t>59.181 registros de matricula</t>
  </si>
  <si>
    <t>*Seguimiento a través de sistemas de información</t>
  </si>
  <si>
    <t>2017SS380002</t>
  </si>
  <si>
    <t>Gopher Group</t>
  </si>
  <si>
    <t>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t>
  </si>
  <si>
    <t>Hasta el 31 de Julio de 2018</t>
  </si>
  <si>
    <t>Régimen Especial - Artículo 95 Ley 489 de 1999</t>
  </si>
  <si>
    <t>Recursos nacionales</t>
  </si>
  <si>
    <t>*Atención integral de calidad
*Encuentros regionales de agentes educativos
*Cualificación de agentes educativos</t>
  </si>
  <si>
    <t>Instituto Colombiano de Bienestar Familiar - ICBF</t>
  </si>
  <si>
    <t>Consiste en un convenio marco suscrito con el ICBF, en el cual se apropian los recursos para ejecutarse en los convenios derivados.</t>
  </si>
  <si>
    <t>Alejandra Carvajal (con personal de apoyo técnico)</t>
  </si>
  <si>
    <t>Integrar esfuerzos para la promoción del desarrollo integral temprano de la primera infancia en el Departamento de Antioquia, y para la implementación del Sistema Departamental de Gestión del Desarrollo Integral Temprano.</t>
  </si>
  <si>
    <t>Régimen Especial - Decreto 092 de 2017</t>
  </si>
  <si>
    <t>S2017060112156</t>
  </si>
  <si>
    <t>Fundación de atención a la niñez - FAN</t>
  </si>
  <si>
    <t>Unión Temporal Construyendo Vida con Valores 2018</t>
  </si>
  <si>
    <t>Fundación Universitaria Autonoma de las Americas</t>
  </si>
  <si>
    <t xml:space="preserve">Fundación las Golondrinas </t>
  </si>
  <si>
    <t>Corporacion Colombia Avanza</t>
  </si>
  <si>
    <t>Corporación Educativa para el Desarrollo Integral -COREDI</t>
  </si>
  <si>
    <t>Corporacion Abrazar</t>
  </si>
  <si>
    <t>Unión Temporal C-C</t>
  </si>
  <si>
    <t>Corporación Proyecto de Empuje para Colaboración y Ayuda Social -PECAS</t>
  </si>
  <si>
    <t>Integrar esfuerzos para la promoción del desarrollo integral temprano de la primera infancia bajo la modalidad propia en los municipios de Murindó, Mutatá, Necoclí y Turbo.</t>
  </si>
  <si>
    <t>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t>
  </si>
  <si>
    <t>Adquisición de tiquetes aéreos para los funcionarios adscritos a la Gerencia de Infancia, Adolescencia y juventud</t>
  </si>
  <si>
    <t>Proceso que realizará la secretaría general. Se aportará CDP para la contratación</t>
  </si>
  <si>
    <t>6,5 meses</t>
  </si>
  <si>
    <t/>
  </si>
  <si>
    <t>Cualificar a agentes educativos y actores corresponsables de primera infancia, para el desarrollo de la política departamental Buen Comienzo Antioquia.</t>
  </si>
  <si>
    <t>3.4 meses</t>
  </si>
  <si>
    <t>*Niños y niñas de cero a cinco años de áreas rurales y atendidos integralmente con enfoque diferencial anual
*Niños y niñas de cero a cinco años de áreas urbanas atendidos integralmente con enfoque diferencial anual</t>
  </si>
  <si>
    <t>3 procesos de cualificación</t>
  </si>
  <si>
    <t>Cualificación de agentes educativos</t>
  </si>
  <si>
    <t>Por definir</t>
  </si>
  <si>
    <t>Realizar la interventoría integral a los procesos contractuales de la estrategia de atención integral a  la primera infancia “Buen Comienzo Antioquia”.</t>
  </si>
  <si>
    <t xml:space="preserve"> 8 meses</t>
  </si>
  <si>
    <t>Concurso de Méritos</t>
  </si>
  <si>
    <t>72141003 72141104 72141106</t>
  </si>
  <si>
    <r>
      <t>AMPLIACIÓN, RECTIFICACIÓN Y PAVIMENTACIÓN DE LA VÍA ANORÍ - EL LIMÓN EN LA SUBREGIÓN NORDESTE DEL DEPARTAMENTO DE ANTIOQUIA
Nota: El objeto figura en la planeación de la contratación de 2018 por tratarse de la</t>
    </r>
    <r>
      <rPr>
        <b/>
        <sz val="10"/>
        <rFont val="Calibri"/>
        <family val="2"/>
        <scheme val="minor"/>
      </rPr>
      <t xml:space="preserve"> vigencia futura 2018 </t>
    </r>
    <r>
      <rPr>
        <sz val="10"/>
        <rFont val="Calibri"/>
        <family val="2"/>
        <scheme val="minor"/>
      </rPr>
      <t xml:space="preserve">del contrato que fue adjudicado el 18/11/2016 
</t>
    </r>
  </si>
  <si>
    <t>22 meses</t>
  </si>
  <si>
    <t>Rodrigo Echeverry Ochoa</t>
  </si>
  <si>
    <t>Director</t>
  </si>
  <si>
    <t>3837980
3837981</t>
  </si>
  <si>
    <t xml:space="preserve">rodrigo.echeverry@antioquia.gov.co
</t>
  </si>
  <si>
    <t>Pavimentación de la Red Vial Secundaria (RVS)</t>
  </si>
  <si>
    <t>Kilómetros de Vías de la RVS pavimentadas (31050101)</t>
  </si>
  <si>
    <t>Construcción y pavimentación de vías en la Red Vial Secundaria RVS de Antioquia</t>
  </si>
  <si>
    <t>Red Vial Secundaria pavimentada</t>
  </si>
  <si>
    <t xml:space="preserve">Pavimentación El Limón-Anorí
</t>
  </si>
  <si>
    <t>5970-LIC-20-08-2016</t>
  </si>
  <si>
    <t>14703 de 23/08/2016
20511 de 11/01/2018</t>
  </si>
  <si>
    <t>S2016060093628 de 18/11/2016</t>
  </si>
  <si>
    <t xml:space="preserve">CONSORCIO DESARROLLO VIAL ANORI </t>
  </si>
  <si>
    <t xml:space="preserve">Fecha de Firma del Contrato  29 de diciembre de 2016  
Fecha de Inicio de Ejecución del Contrato  23 de enero de 2017  
Plazo de Ejecución del Contrato  22 Meses  
</t>
  </si>
  <si>
    <t xml:space="preserve">Jorge Mauricio Morales/Interventoría Externa_VELNEC S.A </t>
  </si>
  <si>
    <t>Interventoría técnica, ambiental, jurídica, administrativa, contable y/o financiera</t>
  </si>
  <si>
    <r>
      <t xml:space="preserve">INTERVENTORÍA TÉCNICA, AMBIENTAL, ADMINISTRATIVA, FINANCIERA Y LEGAL PARA LA AMPLIACIÓN, RECTIFICACIÓN Y PAVIMENTACIÓN DE LA VÍA ANORÍ - EL LIMÓN EN LA SUBREGIÓN NORDESTE DEL DEPARTAMENTO DE ANTIOQUIA
Nota: El objeto figura en la planeación de la contratación de 2018 por tratarse de la </t>
    </r>
    <r>
      <rPr>
        <b/>
        <sz val="10"/>
        <rFont val="Calibri"/>
        <family val="2"/>
        <scheme val="minor"/>
      </rPr>
      <t>vigencia futura 2018</t>
    </r>
    <r>
      <rPr>
        <sz val="10"/>
        <rFont val="Calibri"/>
        <family val="2"/>
        <scheme val="minor"/>
      </rPr>
      <t xml:space="preserve"> del contrato que fue adjudicado el 26/12/2016 </t>
    </r>
  </si>
  <si>
    <t>24 meses</t>
  </si>
  <si>
    <t>3837980 3837981</t>
  </si>
  <si>
    <t>Construcción y pavimentación de vías en la Red Vial Secundaria RVS en el Departamento de Antioquia</t>
  </si>
  <si>
    <t>Pavimentación El Limón-Anorí</t>
  </si>
  <si>
    <t>6052-CON-20-14-2016</t>
  </si>
  <si>
    <t>14704 de 23/08/2016
20512 de 11/01/2018</t>
  </si>
  <si>
    <t>S2016060100254 de 26/12/2016</t>
  </si>
  <si>
    <t xml:space="preserve">VELNEC S.A </t>
  </si>
  <si>
    <t xml:space="preserve">Fecha de Firma del Contrato  28 de diciembre de 2016  
Fecha de Inicio de Ejecución del Contrato  23 de enero de 2017  
Plazo de Ejecución del Contrato  23 Meses 
</t>
  </si>
  <si>
    <t>Jorge Mauricio Morales</t>
  </si>
  <si>
    <t>Supervisión técnica, ambiental, jurídica, administrativa, contable y/o financiera</t>
  </si>
  <si>
    <t>MEJORAMIENTO, REHABILITACION Y MANTENIMIENTO DE LAS VÍAS DE LAS SUBREGIONES DE OCCIDENTE  Y URABÁ DEL DEPARTAMENTO DE ANTIOQUIA</t>
  </si>
  <si>
    <t>7 meses</t>
  </si>
  <si>
    <t>Mantenimiento, mejoramiento y/o rehabilitación de la RVS</t>
  </si>
  <si>
    <t>km de vías de la RVS mantenidas, mejoradas y/o rehabilitadas en afirmado  (31050305)
km de vías de la RVS mantenidas, mejoradas y/o rehabilitadas en pavimento (31050306)
Puntos críticos de la RVS intervenidos
(31050303)</t>
  </si>
  <si>
    <t>Mantenimiento y Mejoramiento de la RVS en Antioquia</t>
  </si>
  <si>
    <t>Red vial secundaria rehabilitada y mantenida</t>
  </si>
  <si>
    <t>Obra mantenimiento rutinario
Interventoría mantenimiento rutinario
Obra intervención puntos críticos
Interventoría  puntos críticos</t>
  </si>
  <si>
    <t>LIC-20-02-2017</t>
  </si>
  <si>
    <t>20031 de 04/01/2018
20032 de 04/01/2018
20033 de 04/01/2018
20034 de 04/01/2018</t>
  </si>
  <si>
    <t>S2018060000140 de 03/01/2018</t>
  </si>
  <si>
    <t>2018-OO-20-0005</t>
  </si>
  <si>
    <t>CONSORCIO OCCIDENTE VIAL 02 (IKON GROUP SAS - 75% - RHINO INFRAESTRUCTURE SAS 25%)</t>
  </si>
  <si>
    <t>Fecha de Firma del Contrato 30 de enero de 2018
Fecha de Inicio de Ejecución del Contrato 01 de marzo de 2018
Plazo de Ejecución del Contrato 7 Meses
En trámite RPC a 17/01/2018 del contrato 2018-OO-20-0005
RESOLUCION DE ADJUDICACION LIC 20-02-2017
17-01-2018 04:35 PM 
INFORME EVALUACION LIC-20-02-2017
07-12-2017 03:58 PM
ACTA ADUDIENCIA CIERRE LIC-20-02-2017
20-11-2017 04:22 PM</t>
  </si>
  <si>
    <t xml:space="preserve">Eduardo Alfonso Herrera Zambrano/CONSOCIO BRAAVOS 03 (GRUPO POSSO SAS 70% - HUGO ALFREDO POSSO PRADO 30%) </t>
  </si>
  <si>
    <t>INTERVENTORIA TECNICA, ADMINISTRATIVA, AMBIENTAL, FINANCIERA Y LEGAL PARA EL MEJORAMIENTO, REHABILITACION Y MANTENIMIENTO DE LAS VÍAS DE LAS SUBREGIONES DE OCCIDENTE  Y URABÁ DEL DEPARTAMENTO DE ANTIOQUIA</t>
  </si>
  <si>
    <t>CON-20-03-2017</t>
  </si>
  <si>
    <r>
      <rPr>
        <strike/>
        <sz val="10"/>
        <color rgb="FFFF0000"/>
        <rFont val="Arial"/>
        <family val="2"/>
      </rPr>
      <t>20041 de 04/01/2018</t>
    </r>
    <r>
      <rPr>
        <sz val="10"/>
        <rFont val="Arial"/>
        <family val="2"/>
      </rPr>
      <t xml:space="preserve">
20226 de 09/01/2018</t>
    </r>
  </si>
  <si>
    <t>S2018060000518 de 09/01/2018</t>
  </si>
  <si>
    <t>2018-SS-20-0007</t>
  </si>
  <si>
    <t>CONSOCIO BRAAVOS 03 (GRUPO POSSO SAS 70% - HUGO ALFREDO POSSO PRADO 30%)
CONSORCIO BRAAVOS 03 INTEGRADO POR GRUPO POSSO SAS. 70% Y HUGO ALFREDO POSSO PRADO 30% representado por HUGO ALFREDO POSSO MONCADA, identificado con cédula de ciudadanía No. 88.197.628, el contrato derivado del Concurso de Méritos No. CON-20-03-2017</t>
  </si>
  <si>
    <r>
      <t xml:space="preserve">
Fecha de Firma del Contrato 05 de febrero de 2018
Fecha de Inicio de Ejecución del Contrato 01 de marzo de 2018
Plazo de Ejecución del Contrato 8 Meses
</t>
    </r>
    <r>
      <rPr>
        <sz val="10"/>
        <color rgb="FFFF0000"/>
        <rFont val="Calibri"/>
        <family val="2"/>
        <scheme val="minor"/>
      </rPr>
      <t>En trámite RPC a 17/01/2018 del contrato 2018-SS-20-0007</t>
    </r>
    <r>
      <rPr>
        <sz val="10"/>
        <color theme="1"/>
        <rFont val="Calibri"/>
        <family val="2"/>
        <scheme val="minor"/>
      </rPr>
      <t xml:space="preserve">
RESOLUCION DE ADJUDICACION
26-01-2018 03:46 PM
ACTA DE CIERRE Y APERTURA DE PROPUESTAS
30-11-2017 09:52 AM
Recursos de vigencias futuras EXCEPCIONALES 2018
LISTADO ASISTENCIA AUDIENCIA RIESGOS ACLARACION PLIEGOS CON-20-03-2017
16-11-2017 04:16 PM</t>
    </r>
  </si>
  <si>
    <t>Eduardo Alfonso Herrera Zambrano</t>
  </si>
  <si>
    <t>MEJORAMIENTO, REHABILITACION Y MANTENIMIENTO DE LAS VÍAS DE LAS SUBREGIONES NORDESTE Y MAGDALENA MEDIO DEL DEPARTAMENTO DE ANTIOQUIA</t>
  </si>
  <si>
    <t>LIC-20-03-2017</t>
  </si>
  <si>
    <t>20023 de 04/01/2018
20026 de 04/01/2018
20027 de 04/01/2018
20028 de 04/01/2018</t>
  </si>
  <si>
    <t>S2017060178918 de 28/12/2017</t>
  </si>
  <si>
    <t>2018-OO-20-0006</t>
  </si>
  <si>
    <t>INGENIERIA Y VIAS S.A.S - INGEVIAS SAS
INGEVIAS SAS;  NIT 8000298992 ;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</si>
  <si>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2018-OO-20-0006
INFORME DE EVALUACION LIC-20-03-2017
07-12-2017 03:52 PM
ACTA DE CIERRE Y APERTURA DE PROPUESTAS LIC 20-03
20-11-2017 04:29 PM</t>
  </si>
  <si>
    <t xml:space="preserve">María del Rosario Palacio Sánchez/ CONSORCIO BRAAVOS 04 (GRUPO POSSO SAS 70% - HUGO ALFREDO POSSO PRADO30%) </t>
  </si>
  <si>
    <t>INTERVENTORÍA TÉCNICA, ADMINISTRATIVA, AMBIENTAL, FINANCIERA Y LEGAL PARA EL MEJORAMIENTO, REHABILITACION Y MANTENIMIENTO DE LAS VÍAS DE LAS SUBREGIONES NORDESTE Y MAGDALENA MEDIO DEL DEPARTAMENTO DE ANTIOQUIA</t>
  </si>
  <si>
    <t>CON-20-04-2017</t>
  </si>
  <si>
    <t>20040 de 04/01/2018</t>
  </si>
  <si>
    <t>S2018060000829 de 11/01/2018</t>
  </si>
  <si>
    <t>2018-SS-20-0008</t>
  </si>
  <si>
    <t xml:space="preserve"> CONSORCIO BRAAVOS 04 NIT 9011452480 (GRUPO POSSO SAS, NIT 800007208-9 70% - HUGO ALFREDO POSSO PRADO C.C. 4610382 30%); 
NOMBRE REPRESENTANTE LEGAL: HUGO ALFREDO POSSO MONCADA</t>
  </si>
  <si>
    <t>Fecha de Firma del Contrato 29 de enero de 2018
Fecha de Inicio de Ejecución del Contrato 29 de enero de 2018
Plazo de Ejecución del Contrato 8 Meses
En trámite RPC a 17/01/2017 del contrato 2018-SS-20-0008
ACTA CIERRE Y APERTURA
30-11-2017 04:27 PM
Recursos de vigencias futuras EXCEPCIONALES 2018
ACTA AUDIENCIA RIESGOS Y LISTADO
15-11-2017 05:13 PM</t>
  </si>
  <si>
    <t xml:space="preserve">Gladys Estella Hernandez S. </t>
  </si>
  <si>
    <t xml:space="preserve">MEJORAMIENTO, REHABILITACION Y MANTENIMIENTO DE LAS VÍAS DE LA SUBREGION DEL SUROESTE DEL DEPARTAMENTO DE ANTIOQUIA
</t>
  </si>
  <si>
    <t>LIC-20-05-2017</t>
  </si>
  <si>
    <t>20014 de 04/01/2018
20015 de 04/01/2018
20016 de 04/01/2018
20018 de 04/01/2018</t>
  </si>
  <si>
    <t>S2017060179120 de 29/12/2017</t>
  </si>
  <si>
    <t>2018-OO-20-0001</t>
  </si>
  <si>
    <t>EXPLANAN S.A.; NIT 8909105915 
NOMBRE REPRESENTANTE LEGAL: DAVID ARISTIZABAL ZULUAGA</t>
  </si>
  <si>
    <t>Fecha de Firma del Contrato 30 de enero de 2018
Fecha de Inicio de Ejecución del Contrato 30 de enero de 2018
Plazo de Ejecución del Contrato 7 Meses
En trámite RPC a 17/01/2018 del contrato 2018-OO-20-0001
INFORME DE EVALUACION
07-12-2017 06:05 PM
ACTA DE CIERRE Y APERTURA DE PROPUESTAS LIC 20-05-2017
21-11-2017 05:28 PM</t>
  </si>
  <si>
    <t>Gloria Patricia Gómez Grisales/CONSORCIO DM O6 (DIEGO FONSECA CHAVEZ SAS 50% MEDINA Y RIVERA INGENIERO ASOCIADOS SAS 50%)</t>
  </si>
  <si>
    <t>INTERVENTORÍA TÉCNICA, ADMINISTRATIVA, AMBIENTAL, FINANCIERA Y LEGAL PARA EL MEJORAMIENTO, REHABILITACION Y MANTENIMIENTO DE LAS VÍAS DE LA SUBREGION DEL SUROESTE DEL DEPARTAMENTO DE ANTIOQUIA.</t>
  </si>
  <si>
    <t>CON-20-06-2017</t>
  </si>
  <si>
    <t>20039 de 04/01/2018</t>
  </si>
  <si>
    <t>S2018060000520 de 09/01/2018</t>
  </si>
  <si>
    <t>2018-SS-20-0003</t>
  </si>
  <si>
    <t>CONSORCIO DM O6 (DIEGO FONSECA CHAVEZ SAS 50% MEDINA Y RIVERA INGENIERO ASOCIADOS SAS 50%)</t>
  </si>
  <si>
    <r>
      <t xml:space="preserve">
Fecha de Firma del Contrato 30 de enero de 2018
Fecha de Inicio de Ejecución del Contrato 30 de enero de 2018
Plazo de Ejecución del Contrato 8 Meses
</t>
    </r>
    <r>
      <rPr>
        <sz val="10"/>
        <color rgb="FFFF0000"/>
        <rFont val="Calibri"/>
        <family val="2"/>
        <scheme val="minor"/>
      </rPr>
      <t>En trámite RPC a 17/01/2018 del contrato 2018-SS-20-0003</t>
    </r>
    <r>
      <rPr>
        <sz val="10"/>
        <rFont val="Calibri"/>
        <family val="2"/>
        <scheme val="minor"/>
      </rPr>
      <t xml:space="preserve">
ACTA DE CIERRE Y APERTURA DE PROPUESTAS CON 20-06-2017
30-11-2017 11:50 AM
Recursos de vigencias futuras EXCEPCIONALES 2018
LISTADO DE ASISTENCIA AUDIENCIA RIESGOS CON-20-06-2017
15-11-2017 05:16 PM</t>
    </r>
  </si>
  <si>
    <t>Gloria Patricia Gómez Grisales</t>
  </si>
  <si>
    <t>MEJORAMIENTO, REHABILITACIÓN Y MANTENIMIENTO  DE LAS VÍAS DE LA SUBREGION DE ORIENTE DEL DEPARTAMENTO DE ANTIOQUIA</t>
  </si>
  <si>
    <t>LIC-20-06-2017</t>
  </si>
  <si>
    <t>20008 de 04/01/2018
20009 de 04/01/2018
20010 de 04/01/2018
20011 de 04/01/2018</t>
  </si>
  <si>
    <t>S2017060179103 de 29/12/2017</t>
  </si>
  <si>
    <t>2018-OO-20-0004</t>
  </si>
  <si>
    <t>INGENIERIA Y VIAS S.A.S - INGEVIAS SAS, NIT 8000298992
NOMBRE REPRESENTANTE LEGAL: JUAN SEBASTIAN RIVERA PALACIO</t>
  </si>
  <si>
    <t xml:space="preserve">
Fecha de Firma del Contrato 30 de enero de 2018
Fecha de Inicio de Ejecución del Contrato 01 de marzo de 2018
Plazo de Ejecución del Contrato 7 Meses
En trámite RPC a 17/01/2017 del contrato 2018-OO-20-0004
INFORME DE EVALUACION
07-12-2017 06:13 PM
ACTA DE CIERRE CON ANEXOS
23-11-2017 01:30 PM
RESPUESTA A OBSERVACION EXTEMPORANEA No 2
17-11-2017 06:16 PM
RESPUESTA A OBSERVACION EXTEMPORANEA AL PLIEGO
15-11-2017 02:35 PM</t>
  </si>
  <si>
    <t xml:space="preserve">Andrés Mauricio Rodríguez Collazos/ONSORCIO VFR (VICTOR GUILLERMO RODRIGUEZ RAMIREZ 50%, FLAVIO RICARDO JIMENEZ MEJIA 25% Y B&amp;H INGENIERIA LTDA BRYAN &amp; HODGSON INGENIERIA LIMITADA 25%) </t>
  </si>
  <si>
    <t>INTERVENTORÍA TÉCNICA, ADMINISTRATIVA, AMBIENTAL, FINANCIERA Y LEGAL PARA EL MEJORAMIENTO, REHABILITACIÓN Y MANTENIMIENTO  DE LAS VÍAS DE LA SUBREGION DE ORIENTE DEL DEPARTAMENTO DE ANTIOQUIA</t>
  </si>
  <si>
    <t>CON-20-07-2017</t>
  </si>
  <si>
    <t>20038 de 04/01/2017</t>
  </si>
  <si>
    <t>S2018060000519 de 09/01/2018</t>
  </si>
  <si>
    <t>2018-SS-20-0004</t>
  </si>
  <si>
    <t xml:space="preserve">CONSORCIO VFR; NIT 9011449974 (VICTOR GUILLERMO RODRIGUEZ RAMIREZ 50%, FLAVIO RICARDO JIMENEZ MEJIA 25% Y B&amp;H INGENIERIA LTDA BRYAN &amp; HODGSON INGENIERIA LIMITADA 25%)
NOMBRE REPRESENTANTE LEGAL: VICTOR GUILLERMO RODRIGUEZ  </t>
  </si>
  <si>
    <r>
      <t xml:space="preserve">
Fecha de Firma del Contrato 01 de febrero de 2018
Fecha de Inicio de Ejecución del Contrato 01 de marzo de 2018
Plazo de Ejecución del Contrato 8 Meses
</t>
    </r>
    <r>
      <rPr>
        <sz val="10"/>
        <color rgb="FFFF0000"/>
        <rFont val="Calibri"/>
        <family val="2"/>
        <scheme val="minor"/>
      </rPr>
      <t>En trámite RPC a 17/01/2018 del contrato 2018-SS-20-0004</t>
    </r>
    <r>
      <rPr>
        <sz val="10"/>
        <color theme="1"/>
        <rFont val="Calibri"/>
        <family val="2"/>
        <scheme val="minor"/>
      </rPr>
      <t xml:space="preserve">
ACTA AUDIENCIA CIERRE CON-20-07-2017
30-11-2017 05:22 PM
Recursos de vigencias futuras EXCEPCIONALES 2018
ACTA AUDIENCIA DE RIESGOS Y ACLARACION DE PLIEGOS CON-20-07-2017
16-11-2017 04:46 PM</t>
    </r>
  </si>
  <si>
    <t>Andrés Mauricio Rodríguez Collazos</t>
  </si>
  <si>
    <t>MEJORAMIENTO, REHABILITACION Y MANTENIMIENTO DE LAS VIAS DE LAS SUBREGIONES NORTE Y BAJO CAUCA DEL DEPARTAMENTO DE ANTIOQUIA, SE EXCLUYEN LAS VÍAS DE INFLUENCIA DEL PEAJE DE PAJARITO EN LA SUBREGIÓN NORTE.</t>
  </si>
  <si>
    <t>LIC-20-07-2017</t>
  </si>
  <si>
    <t>19997 de 04/01/2018
20000 de 04/01/2018
20003 de 04/01/2018
20006 de 04/01/2018</t>
  </si>
  <si>
    <t>S2018060000097 de 02/01/2018</t>
  </si>
  <si>
    <t>2018-OO-20-0002</t>
  </si>
  <si>
    <t>EXPLANACIONES DEL SUR S.A., con NIT 890921363-1
NOMBRE REPRESENTANTE LEGAL: JAVIER URREGO HERRERA</t>
  </si>
  <si>
    <t xml:space="preserve">
Fecha de Firma del Contrato 30 de enero de 2018
Fecha de Inicio de Ejecución del Contrato 30 de enero de 2018
Plazo de Ejecución del Contrato 7 Meses
En trámite RPC a 17/01/2018 del contrato 2018-OO-20-0002 
INFORME EVALUACION LIC-20-07-2017
 07-12-2017 04:07 PM
ACTA DE CIERRE Y APERTURA PROPUESTAS
23-11-2017 01:28 PM
RESPUESTA A OBSERVACION EXTEMPORANEA No 2
17-11-2017 06:17 PM
RESPUESTA A OBSERVACION EXTEMPORANEA AL PLIEGO
15-11-2017 02:38 PM</t>
  </si>
  <si>
    <t>Sandra Lucia Orozco Salazar/CONSORCIO INTEC BAJO CAUCA (Ingeniería y Consultoría INGECON S.A.S con un 50% y ESTUTEC S.A.S con un 50%)</t>
  </si>
  <si>
    <t>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t>
  </si>
  <si>
    <t>CON-20-08-2017</t>
  </si>
  <si>
    <t>20035 de 04/01/2017</t>
  </si>
  <si>
    <t>S2018060000830 de 11/01/2018</t>
  </si>
  <si>
    <t>2018-SS-20-0005</t>
  </si>
  <si>
    <t>CONSORCIO INTEC BAJO CAUCA (Ingeniería y Consultoría INGECON S.A.S con un 50% y ESTUTEC S.A.S con un 50%)</t>
  </si>
  <si>
    <r>
      <t xml:space="preserve">
Fecha de Firma del Contrato 30 de enero de 2018
Fecha de Inicio de Ejecución del Contrato 30 de enero de 2018
Plazo de Ejecución del Contrato 8 Mese
</t>
    </r>
    <r>
      <rPr>
        <sz val="10"/>
        <rFont val="Calibri"/>
        <family val="2"/>
        <scheme val="minor"/>
      </rPr>
      <t xml:space="preserve">En trámite RPC a 17/01/2018 del contrato  2018-SS-20-0005
</t>
    </r>
    <r>
      <rPr>
        <sz val="10"/>
        <color theme="1"/>
        <rFont val="Calibri"/>
        <family val="2"/>
        <scheme val="minor"/>
      </rPr>
      <t xml:space="preserve">
ACTA DE CIERRE CON-20-08-2017
30-11-2017 05:48 PM
Recursos de vigencias futuras EXCEPCIONALES 2018
ACTA DE AUDIENCIA RIESGOS Y ACLARACION PLIEGO
15-11-2017 05:06 PM</t>
    </r>
  </si>
  <si>
    <t>Sandra Lucia Orozco Salazar</t>
  </si>
  <si>
    <t>72141003 72141104 72141106 81101510</t>
  </si>
  <si>
    <t>MEJORAMIENTO, REHABILITACION Y MANTENIMIENTO DE LAS VIAS DE LAS SUBREGIONES DEL DEPARTAMENTO DE ANTIOQUIA
Nota: Recursos disponibles para invertir en el  proyecto para el Mantenimiento y Mejoramiento de la RVS en Antioquia</t>
  </si>
  <si>
    <t>Edir Amparo Graciano Gómez</t>
  </si>
  <si>
    <t xml:space="preserve">MEJORAMIENTO, REHABILITACIÓN Y MANTENIMIENTO DE LAS VÍAS  DE INFLUENCIA DEL PEAJE DE PAJARITO DE LA SUBREGIÓN NORTE DEL DEPARTAMENTO DE ANTIOQUIA
</t>
  </si>
  <si>
    <t>Rehabilitación y mantenimiento de vías específicas con recursos del peaje Pajarito en la subregión Norte del departamento de Antioquia</t>
  </si>
  <si>
    <t>LIC-20-04-2017</t>
  </si>
  <si>
    <t>19987 de 03/01/2018</t>
  </si>
  <si>
    <t>S2018060000141 de 03/01/2018</t>
  </si>
  <si>
    <t>2018-OO-20-0003</t>
  </si>
  <si>
    <t>EXPLANAN S.A. ; NIT 8909105915
NOMBRE REPRESENTANTE LEGAL: DAVID ARISTIZABAL ZULUAGA</t>
  </si>
  <si>
    <t>Fecha de Firma del Contrato 30 de enero de 2018
Fecha de Inicio de Ejecución del Contrato 30 de enero de 2018
Plazo de Ejecución del Contrato 7 Meses
En trámite RPC a 17/01/2018 del contrato 2018-OO-20-0003
INFORME DE EVALUACION
07-12-2017 05:28 PM
ACTA DE CIERRE Y APERTURA DE PROPUESTAS LISTADO DE ASISTENCIA HORA LEGAL ACTA DE RECIBO
21-11-2017 03:43 PM</t>
  </si>
  <si>
    <t>Hernan Giraldo Atheortua/HACE INGENIEROS S.A.S.</t>
  </si>
  <si>
    <t xml:space="preserve">INTERVENTORÍA TÉCNICA, ADMINISTRATIVA, AMBIENTAL, FINANCIERA Y LEGAL PARA EL MEJORAMIENTO, REHABILITACIÓN Y MANTENIMIENTO DE LAS VÍAS  DE INFLUENCIA DEL PEAJE DE PAJARITO DE LA SUBREGIÓN NORTE DEL DEPARTAMENTO DE ANTIOQUIA
</t>
  </si>
  <si>
    <t>CON-20-05-2017</t>
  </si>
  <si>
    <t>19988 de 03/01/2018</t>
  </si>
  <si>
    <t>S2018060000828 de 11/01/2018</t>
  </si>
  <si>
    <t>2018-SS-20-0006</t>
  </si>
  <si>
    <t>HACE INGENIEROS S.A.S.; NIT 8001297891
NOMBRE REPRESENTANTE LEGAL: ANTONIO ESTEBAN SANCHEZ</t>
  </si>
  <si>
    <t>Fecha de Firma del Contrato 29 de enero de 2018
Fecha de Inicio de Ejecución del Contrato 29 de enero de 2018
Plazo de Ejecución del Contrato 8 Meses
En trámite RPC a 17/01/2018 del contrato 2018-SS-20-0006
ACTA DE CIERRE Y APERTURA DE PROPUESTA
30-11-2017 03:51 PM
Recursos de vigencias futuras EXCEPCIONALES 2018
ACTA DE AUDIENCIA PARA PACTAR RIESGOS Y ACLARAR PLIEGOS
15-11-2017 05:01 PM</t>
  </si>
  <si>
    <t>Hernan Giraldo Atheortua</t>
  </si>
  <si>
    <t>MEJORAMIENTO, REHABILITACIÓN Y MANTENIMIENTO DE LAS VÍAS  DE INFLUENCIA DEL PEAJE DE PAJARITO DE LA SUBREGIÓN NORTE DEL DEPARTAMENTO DE ANTIOQUIA.</t>
  </si>
  <si>
    <t xml:space="preserve">81101510
</t>
  </si>
  <si>
    <r>
      <t xml:space="preserve">ESTUDIOS Y DISEÑOS </t>
    </r>
    <r>
      <rPr>
        <sz val="10"/>
        <color rgb="FFFF0000"/>
        <rFont val="Calibri"/>
        <family val="2"/>
        <scheme val="minor"/>
      </rPr>
      <t>TÉCNICOS</t>
    </r>
    <r>
      <rPr>
        <sz val="10"/>
        <rFont val="Calibri"/>
        <family val="2"/>
        <scheme val="minor"/>
      </rPr>
      <t xml:space="preserve"> PARA EL MEJORAMIENTO, REHABILITACION Y/O PAVIMENTACION DEL TRAMO DE VIA COLORADO-NECHI (CODIGO DE VIA 25AN18) EN LA SUBREGION BAJO CAUCA DEL DEPARTAMENTO DE ANTIOQUIA</t>
    </r>
  </si>
  <si>
    <t>Estudios y seguimientos para la planeación y desarrollo de la Infraestructura de transporte</t>
  </si>
  <si>
    <r>
      <t xml:space="preserve">Estudios de infraestructura elaborados (31050212)
</t>
    </r>
    <r>
      <rPr>
        <sz val="10"/>
        <color rgb="FFFF0000"/>
        <rFont val="Calibri"/>
        <family val="2"/>
        <scheme val="minor"/>
      </rPr>
      <t>310502000</t>
    </r>
  </si>
  <si>
    <t>Estudios de infraestructura en la Red Vial Secundaria</t>
  </si>
  <si>
    <t>Estudios y diseños realizados</t>
  </si>
  <si>
    <t>Estudios y diseños técnicos</t>
  </si>
  <si>
    <r>
      <t xml:space="preserve">20692 de 16/01/2018
</t>
    </r>
    <r>
      <rPr>
        <strike/>
        <sz val="10"/>
        <color rgb="FFFF0000"/>
        <rFont val="Calibri"/>
        <family val="2"/>
        <scheme val="minor"/>
      </rPr>
      <t>18958 de 26/09/2017</t>
    </r>
    <r>
      <rPr>
        <sz val="10"/>
        <rFont val="Calibri"/>
        <family val="2"/>
        <scheme val="minor"/>
      </rPr>
      <t xml:space="preserve">
21197 de 05/03/2018</t>
    </r>
  </si>
  <si>
    <t>S2017060178050 de 21/12/2017</t>
  </si>
  <si>
    <t>Adjudicar al proponente ESTRUCTURAS, INTERVENTORÍAS Y PROYECTOS S.A.S.., representado por Jaider Eugenio Sepúlveda García, mayor de edad, identificado con la Cedula de Ciudadanía N° 71.661.365, el Contrato derivado del concurso de méritos 7705</t>
  </si>
  <si>
    <t>A 27/12/2017 en trámite RPC del contrato 4600007991 
Estado del Proceso Adjudicado
RESOLUCIÓN ADJUDICACIÓN 7705 22-12-2017 12:28 PM
INFORME DE EVALUACION 7705
24-11-2017 04:52 PM
SOLICITUD DE SUBSANACIONES Y ACLARACIONES
21-11-2017 05:13 PM
ACTA DE CIERRE 7705 CON ANEXOS
15-11-2017 02:55 PM</t>
  </si>
  <si>
    <t>Oscar Ivan Osorio Pelaez</t>
  </si>
  <si>
    <t>Tipo A2: Supervisión e Interventoría Técnica</t>
  </si>
  <si>
    <t>INTERVENTORIA TECNICA, ADMINISTRATIVA, AMBIENTAL, FINANCIERA Y LEGAL PARA LOS ESTUDIOS Y DISEÑOS PARA EL MEJORAMIENTO, REHABILITACION Y/O PAVIMENTACION DEL TRAMO DE VIA COLORADO-NECHI (CODIGO DE VIA 25AN18) EN LA SUBREGION BAJO CAUCA DEL DEPARTAMENTO DE ANTIOQUIA</t>
  </si>
  <si>
    <t>3.5 meses</t>
  </si>
  <si>
    <t>Estudios de infraestructura en la red vial secundaria</t>
  </si>
  <si>
    <t xml:space="preserve">18959 de 26/09/2017 </t>
  </si>
  <si>
    <t xml:space="preserve">S2017060111364 de 28/11/2017 </t>
  </si>
  <si>
    <t>Desierto</t>
  </si>
  <si>
    <t>Estado del Proceso  Terminado Anormalmente después de Convocado
Motivo de Terminación Anormal Después de Convocado:  NO SE PRESENTARON OFERENTES
28-11-2017 05:28 PM</t>
  </si>
  <si>
    <t>PRESTAR EL SERVICIO DE ADMINISTRACIÓN Y OPERACIÓN DE MAQUINARIA PARA EL DEPARTAMENTO DE ANTIOQUIA</t>
  </si>
  <si>
    <t>11,5 meses</t>
  </si>
  <si>
    <t>km de vías de la RVS mantenidas, mejoradas y/o rehabilitadas en afirmado (31050305),
km de vías de la RVS mantenidas, mejoradas y/o rehabilitadas en pavimento (31050306).</t>
  </si>
  <si>
    <t>Conservación de la transitabilidad en vías en el Departamento</t>
  </si>
  <si>
    <t>Vías atendidas o mantenidas</t>
  </si>
  <si>
    <t>Kit maquinaria restaurar transitabilidad,
Fortalecimiento Institucional</t>
  </si>
  <si>
    <t>CD-20-02-2017</t>
  </si>
  <si>
    <t>19989 de 03/01/2018</t>
  </si>
  <si>
    <t>S2017060108506 de 08/1/2017</t>
  </si>
  <si>
    <t>2017-SS-20-0003</t>
  </si>
  <si>
    <t>RENTING DE ANTIOQUIA S.A.S</t>
  </si>
  <si>
    <t>Fecha de Firma del Contrato 10 de noviembre de 2017
Fecha de Inicio de Ejecución del Contrato 02 de enero de 2018
Plazo de Ejecución del Contrato 345 Dí­as
Recursos de vigencias futuras EXCEPCIONALES 2018</t>
  </si>
  <si>
    <t>Henry Alzate Aguirre</t>
  </si>
  <si>
    <t xml:space="preserve">95121634; 72141108; 72141103
</t>
  </si>
  <si>
    <r>
      <t xml:space="preserve">CONSTRUCCIÓN DEL PROYECTO TÚNEL DEL TOYO Y SUS VÍAS DE ACCESO EN SUS FASES DE PRECONSTRUCCIÓN, CONSTRUCCIÓN, OPERACIÓN Y MANTENIMIENTO 
Nota: El objeto se registra en la planeación de la contratación de 2018 por tratarse de la </t>
    </r>
    <r>
      <rPr>
        <b/>
        <sz val="10"/>
        <rFont val="Calibri"/>
        <family val="2"/>
        <scheme val="minor"/>
      </rPr>
      <t xml:space="preserve">vigencia futura 2018 </t>
    </r>
    <r>
      <rPr>
        <sz val="10"/>
        <rFont val="Calibri"/>
        <family val="2"/>
        <scheme val="minor"/>
      </rPr>
      <t>de los contratos del proyecto adjudicados en diciembre de 2015</t>
    </r>
  </si>
  <si>
    <t>Recursos del crédito</t>
  </si>
  <si>
    <t>Proyectos estratégicos Departamentales</t>
  </si>
  <si>
    <t>Porcentaje de avance de la etapa de preconstrucción del Túnel del Toyo (31050405)
Porcentaje de avance de la etapa de construcción del Túnel del Toyo (31050406)</t>
  </si>
  <si>
    <t>Construcción de las autopistas para la prosperidad</t>
  </si>
  <si>
    <t>Red vial concesionada construída</t>
  </si>
  <si>
    <t>Construcción Túnel del Toyo,
Fortalecimiento Institucional.</t>
  </si>
  <si>
    <t>4396-LIC-20-18-2015</t>
  </si>
  <si>
    <t>9722 de 06/03/2015</t>
  </si>
  <si>
    <t>201500300434 14/10/2015</t>
  </si>
  <si>
    <t xml:space="preserve">CONSORCIO ANTIOQUIA AL MAR </t>
  </si>
  <si>
    <t xml:space="preserve">Fecha de Firma del Contrato  11 de diciembre de 2015  
Fecha de Inicio de Ejecución del Contrato  24 de diciembre de 2015  
Plazo de Ejecución del Contrato  120 Meses  
</t>
  </si>
  <si>
    <t>CONSORCIO INTEGRAL TÚNEL EL TOYO integrado por INTEGRAL INGENIERÍA DE SUPERVISIÓN S.A.S 49% e INTEGRAL DISEÑOS E INTERVENTORÍA S.A.S. 51%./Luis Eduardo Tobón Cardona</t>
  </si>
  <si>
    <t>CONSTRUCCIÓN DEL PROYECTO TÚNEL DEL TOYO Y SUS VÍAS DE ACCESO EN SUS FASES DE PRECONSTRUCCIÓN, CONSTRUCCIÓN, OPERACIÓN Y MANTENIMIENTO 
Nota: El objeto se registra en la planeación de la contratación de 2018 por tratarse de la INDEXACION de las VF, de los contratos del proyecto adjudicados en diciembre de 2015</t>
  </si>
  <si>
    <t xml:space="preserve">Actualización vigencia futura 6000001756 Contrucción del Proyecto Túnel del Toyo y sus Vías de Acceso en sus fases de Preconstrucción, Construcción, Operación y Mantenimiento
</t>
  </si>
  <si>
    <t>21147 de 15/02/2018</t>
  </si>
  <si>
    <t>201500300434 de 14/10/2015</t>
  </si>
  <si>
    <r>
      <t xml:space="preserve">CONSORCIO ANTIOQUIA AL MAR
</t>
    </r>
    <r>
      <rPr>
        <sz val="8"/>
        <color theme="1"/>
        <rFont val="Calibri"/>
        <family val="2"/>
        <scheme val="minor"/>
      </rPr>
      <t>Integrado por COLOMBIANA DE INFRAESTRUCTURAS S.A.S (40%), CASS CONSTRUCTORES &amp; CIA SCA (20%), CARLOS ALBERTO SOLARTE SOLARTE (20%) y ESTYMA ESTUDIOS Y MANEJOS S.A (20%).</t>
    </r>
  </si>
  <si>
    <t>Fecha de Firma del Contrato  11 de diciembre de 2015  
Fecha de Inicio de Ejecución del Contrato  24 de diciembre de 2015  
Plazo de Ejecución del Contrato  120 Meses  
Vigencia 2018: Actualización vigencia futura 6000001756  
A-F.9.1/1120/0-8115/310504000/183023001 $80.515.439.350 Necesidad 21147 de 15/02/2018</t>
  </si>
  <si>
    <t>CONSORCIO INTEGRAL TÚNEL EL TOYO
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</si>
  <si>
    <t>Actualización vigencia futura 6000001756 Interventorìa Técnica, Administrativa, Financiera, Ambiental, Social, Predial Y Legal Para La Construcción Del Proyecto Túnel Del Toyo Y Sus Vías De Acceso En Sus Fases De Preconstrucciòn, Construcción, Operación Y Mantenimiento</t>
  </si>
  <si>
    <t>4752-CON-20-16-2015</t>
  </si>
  <si>
    <t>21148 de 15/02/2018</t>
  </si>
  <si>
    <t>2015000305149 de  17/11/2015</t>
  </si>
  <si>
    <r>
      <t xml:space="preserve">CONSORCIO INTEGRAL TÚNEL EL TOYO
</t>
    </r>
    <r>
      <rPr>
        <sz val="8"/>
        <color theme="1"/>
        <rFont val="Calibri"/>
        <family val="2"/>
        <scheme val="minor"/>
      </rPr>
      <t>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t>
    </r>
  </si>
  <si>
    <t>Fecha de Firma del Contrato 11 de diciembre de 2015
Fecha de Inicio de Ejecución del Contrato 23 de diciembre de 2015
Plazo de Ejecución del Contrato 126 Meses
Vigencia 2018: Actualización vigencia futura 6000001756
A-F.9.1/1120/0-8115/310504000/183023001 $4.149.836.066 Necesidad 21148 de 15/02/2018</t>
  </si>
  <si>
    <t>CONSORCIO GERENCIA TÚNEL DEL TOYO
Integrado por COMPAÑÍA COLOMBIANA DE CONSULTORES S.A. (CCC) en un (50%) y RESTREPO Y URIBE S.A.S en un (50%).</t>
  </si>
  <si>
    <t xml:space="preserve">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
</t>
  </si>
  <si>
    <t>4793-CON-20-17-2015</t>
  </si>
  <si>
    <t>21149 de 15/02/2018</t>
  </si>
  <si>
    <t>201500357156 de 24/12/2015</t>
  </si>
  <si>
    <r>
      <t xml:space="preserve">CONSORCIO GERENCIA TÚNEL DEL TOYO
</t>
    </r>
    <r>
      <rPr>
        <sz val="9"/>
        <color theme="1"/>
        <rFont val="Calibri"/>
        <family val="2"/>
        <scheme val="minor"/>
      </rPr>
      <t>Integrado por COMPAÑÍA COLOMBIANA DE CONSULTORES S.A. (CCC) en un (50%) y RESTREPO Y URIBE S.A.S en un (50%).</t>
    </r>
  </si>
  <si>
    <t>Fecha de Firma del Contrato 30 de diciembre de 2015
Fecha de Inicio de Ejecución del Contrato 19 de diciembre de 2016
Plazo de Ejecución del Contrato 132 Meses
Vigencia 2018: Actualización vigencia futura 6000001756
A-F.9.1/1120/0-8115/310504000/183023001 $ 1.856.720.917  Necesidad 21149 de 15/02/2018</t>
  </si>
  <si>
    <t>Luis Eduardo Tobón Cardona</t>
  </si>
  <si>
    <t>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t>
  </si>
  <si>
    <t>21150 de 15/02/2018</t>
  </si>
  <si>
    <t>INSTITUTO PARA EL DESARROLLO DE ANTIOQUIA (IDEA)</t>
  </si>
  <si>
    <t>Fecha de Firma del Contrato 29 de abril de 2015
Fecha de Inicio de Ejecución del Contrato 29 de abril de 2015
Plazo de Ejecución del Contrato 132 Meses
Vigencia 2018: Actualización vigencia futura 6000001756 
A-F.9.1/1120/0-8115/310504000/183023001 $97.500.000  Necesidad 21150 de 15/02/2018</t>
  </si>
  <si>
    <t>RODRIGO ECHEVERRY OCHOA</t>
  </si>
  <si>
    <t>Actualización vigencia futura 6000001756 Construcción del Proyecto Túnel del Toyo y sus Vías de Acceso en sus fases de Preconstrucción, Construcción, Operación y Mantenimiento - IMPREVISTOS</t>
  </si>
  <si>
    <t>21151 de 15/02/2018</t>
  </si>
  <si>
    <t>Fecha de Firma del Contrato  11 de diciembre de 2015  
Fecha de Inicio de Ejecución del Contrato  24 de diciembre de 2015  
Plazo de Ejecución del Contrato  120 Meses  
Vigencia 2018: Actualización vigencia futura 6000001756 - IMPREVISTOS
A-F.9.1/1120/0-8115/310504000/183023001 $2.152.729.000  Necesidad 21151 de 15/02/2018</t>
  </si>
  <si>
    <t>Actualización vigencia futura 6000001756 Construcción del Proyecto Túnel del Toyo y sus Vías de Acceso en sus fases de Preconstrucción, Construcción, Operación y Mantenimiento -PROVISION CONTINGENTES</t>
  </si>
  <si>
    <t>21152  de 15/02/2018</t>
  </si>
  <si>
    <t>Fecha de Firma del Contrato  11 de diciembre de 2015  
Fecha de Inicio de Ejecución del Contrato  24 de diciembre de 2015  
Plazo de Ejecución del Contrato  120 Meses  
Vigencia 2018: Actualización vigencia futura 6000001756 -PROVISION CONTINGENTES
A-F.9.1/1120/0-8115/310504000/183023001 $8.727.774.667  Necesidad 21152  de 15/02/2018</t>
  </si>
  <si>
    <t>EL DEPARTAMENTO DE ANTIOQUIA COLABORA AL MUNICIPIO DE YOLOMBO CON RECURSOS ECONOMICOS PARA QUE ESTE LLEVE A CABO LA PAVIMENTACION DE VIAS TERCIARIAS.</t>
  </si>
  <si>
    <t>14 meses</t>
  </si>
  <si>
    <t>Infraestructura de vías terciarias como apoyo a la comercialización de productos agropecuarios, pesqueros y forestales</t>
  </si>
  <si>
    <t>Vías con placa huella intervenidas (32040205)
320402000</t>
  </si>
  <si>
    <t>Construcción de Placa Huella en la Red Víal Terciaria de Antioquia</t>
  </si>
  <si>
    <t>Red vial terciaria construída</t>
  </si>
  <si>
    <t>Pavimentación Placa Huella,
Interventoría.</t>
  </si>
  <si>
    <t>RE-20-12-2017</t>
  </si>
  <si>
    <t>19939 de 03/01/2018</t>
  </si>
  <si>
    <t>S2017060108702 de 08/11/2017</t>
  </si>
  <si>
    <t>2017-AS-20-0012</t>
  </si>
  <si>
    <t>MUNICIPIO DE YOLOMBO</t>
  </si>
  <si>
    <t xml:space="preserve">Fecha de Firma del Contrato  09 de noviembre de 2017  
Fecha de Inicio de Ejecución del Contrato  20 de noviembre de 2017  
Plazo de Ejecución del Contrato  14 Meses
</t>
  </si>
  <si>
    <t>Luis Alberto Correa Ossa</t>
  </si>
  <si>
    <t>EL DEPARTAMENTO DE ANTIOQUIA COLABORA AL MUNICIPIO DE BRICEÑO CON RECURSOS ECONOMICOS PARA QUE ESTE LLEVE A CABO LA PAVIMENTACION DE VIAS TERCIARIAS. BRICEÑO LAS AURAS</t>
  </si>
  <si>
    <t>13 meses</t>
  </si>
  <si>
    <t>RE-20-13-2017</t>
  </si>
  <si>
    <t>19942 de 03/01/2018</t>
  </si>
  <si>
    <t>S2017060109249 de 10/11/2017</t>
  </si>
  <si>
    <t>2017-AS-20-0013</t>
  </si>
  <si>
    <t>MUNICIPIO DE BRICEÑO</t>
  </si>
  <si>
    <t>Fecha de Firma del Contrato 10 de noviembre de 2017
Fecha de Inicio de Ejecución del Contrato 26 de diciembre de 2017
Plazo de Ejecución del Contrato 13 Meses
Recursos de vigencias futuras EXCEPCIONALES 2018</t>
  </si>
  <si>
    <t xml:space="preserve">Margarita Rosa Lopera Duque
</t>
  </si>
  <si>
    <t>EL DEPARTAMENTO DE ANTIOQUIA COLABORA AL MUNICIPIO DE EL CARMEN DE VIBORAL CON RECURSOS ECONOMICOS PARA QUE ESTE LLEVE A CABO LA PAVIMENTACION DE VIAS TERCIARIAS.</t>
  </si>
  <si>
    <t>16 meses</t>
  </si>
  <si>
    <t>RE-20-14-2017</t>
  </si>
  <si>
    <t>19943 de 03/01/2018</t>
  </si>
  <si>
    <t>S2017060108691 de 08/11/2017</t>
  </si>
  <si>
    <t>2017-AS-20-0014</t>
  </si>
  <si>
    <t>MUNICIPIO DE EL CARMEN DE VIBORAL</t>
  </si>
  <si>
    <r>
      <t xml:space="preserve">Fecha de Firma del Contrato 09 de noviembre de 2017
Fecha de Inicio de Ejecución del Contrato 20 de diciembre de 2017
</t>
    </r>
    <r>
      <rPr>
        <sz val="10"/>
        <color rgb="FFFF0000"/>
        <rFont val="Calibri"/>
        <family val="2"/>
        <scheme val="minor"/>
      </rPr>
      <t>Plazo de Ejecución del Contrato 16 Meses</t>
    </r>
    <r>
      <rPr>
        <sz val="10"/>
        <rFont val="Calibri"/>
        <family val="2"/>
        <scheme val="minor"/>
      </rPr>
      <t xml:space="preserve">
Recursos de vigencias futuras EXCEPCIONALES 2018</t>
    </r>
  </si>
  <si>
    <t>Daisy Lorena Duque Sepulveda</t>
  </si>
  <si>
    <t>EL DEPARTAMENTO DE ANTIOQUIA COLABORA AL MUNICIPIO DE EL SANTUARIO CON RECURSOS ECONOMICOS PARA QUE ESTE LLEVE A CABO LA PAVIMENTACION DE VIAS TERCIARIAS.</t>
  </si>
  <si>
    <t>RE-20-15-2017</t>
  </si>
  <si>
    <t>19945 de 03/01/2018</t>
  </si>
  <si>
    <t>S2017060108693 de 08/11/2017</t>
  </si>
  <si>
    <t>2017-AS-20-0015</t>
  </si>
  <si>
    <t>MUNICIPIO DE EL SANTUARIO</t>
  </si>
  <si>
    <r>
      <t xml:space="preserve">Fecha de Firma del Contrato 09 de noviembre de 2017
Fecha de Inicio de Ejecución del Contrato 13 de diciembre de 2017
</t>
    </r>
    <r>
      <rPr>
        <sz val="10"/>
        <color rgb="FFFF0000"/>
        <rFont val="Calibri"/>
        <family val="2"/>
        <scheme val="minor"/>
      </rPr>
      <t xml:space="preserve">Plazo de Ejecución del Contrato 13 Meses
</t>
    </r>
    <r>
      <rPr>
        <sz val="10"/>
        <color theme="1"/>
        <rFont val="Calibri"/>
        <family val="2"/>
        <scheme val="minor"/>
      </rPr>
      <t xml:space="preserve">
Recursos de vigencias futuras EXCEPCIONALES 2018</t>
    </r>
  </si>
  <si>
    <t>EL DEPARTAMENTO DE ANTIOQUIA COLABORA AL MUNICIPIO DE MARINILLA CON RECURSOS ECONOMICOS PARA QUE ESTE LLEVE A CABO LA PAVIMENTACION DE VIAS TERCIARIAS.</t>
  </si>
  <si>
    <t>RE-20-16-2017</t>
  </si>
  <si>
    <t>19949 de 03/01/2018</t>
  </si>
  <si>
    <t>S2017060108696 de 08/11/2017</t>
  </si>
  <si>
    <t>2017-AS-20-0016</t>
  </si>
  <si>
    <t>MUNICIPIO DE MARINILLA</t>
  </si>
  <si>
    <t>Fecha de Firma del Contrato 09 de noviembre de 2017
Fecha de Inicio de Ejecución del Contrato 13 de diciembre de 2017
Plazo de Ejecución del Contrato 14 Meses
Recursos de vigencias futuras EXCEPCIONALES 2018</t>
  </si>
  <si>
    <t>EL DEPARTAMENTO DE ANTIOQUIA COLABORA AL MUNICIPIO DE CONCORDIA CON RECURSOS ECONOMICOS PARA QUE ESTE LLEVE A CABO LA PAVIMENTACION DE VIAS TERCIARIAS.</t>
  </si>
  <si>
    <t>RE-20-17-2017</t>
  </si>
  <si>
    <t>19952 de 03/01/2018</t>
  </si>
  <si>
    <t>S2017060108700 de 08/11/2017</t>
  </si>
  <si>
    <t>2017-AS-20-0017</t>
  </si>
  <si>
    <t>MUNICIPIO DE CONCORDIA</t>
  </si>
  <si>
    <t>EL DEPARTAMENTO DE ANTIOQUIA COLABORA AL MUNICIPIO DE VENECIA CON RECURSOS ECONOMICOS PARA QUE ESTE LLEVE A CABO LA PAVIMENTACION DE VIAS TERCIARIAS.</t>
  </si>
  <si>
    <t>RE-20-18-2017</t>
  </si>
  <si>
    <t>19954 de 03/01/2018</t>
  </si>
  <si>
    <t>S2017060108701 de 08/11/2017</t>
  </si>
  <si>
    <t>2017-AS-20-0018</t>
  </si>
  <si>
    <t>MUNICIPIO DE VENECIA</t>
  </si>
  <si>
    <t>Fecha de Firma del Contrato 09 de noviembre de 2017
Fecha de Inicio de Ejecución del Contrato 04 de diciembre de 2017
Plazo de Ejecución del Contrato 14 Meses
Recursos de vigencias futuras EXCEPCIONALES 2018</t>
  </si>
  <si>
    <t>EL DEPARTAMENTO DE ANTIOQUIA COLABORA AL MUNICIPIO DE SAN PEDRO DE URABA CON RECURSOS ECONOMICOS PARA QUE ESTE LLEVE A CABO LA PAVIMENTACION DE VIAS TERCIARIAS.</t>
  </si>
  <si>
    <t>RE-20-19-2017</t>
  </si>
  <si>
    <t>19956 de 03/01/2018</t>
  </si>
  <si>
    <t>S2017060108704 de 08/11/2017</t>
  </si>
  <si>
    <t>2017-AS-20-0019</t>
  </si>
  <si>
    <t>MUNICIPIO DE SAN PEDRO DE URABA</t>
  </si>
  <si>
    <t>Fecha de Firma del Contrato 09 de noviembre de 2017
Fecha de Inicio de Ejecución del Contrato 19 de enero de 2018
Plazo de Ejecución del Contrato 14 Meses
Recursos de vigencias futuras EXCEPCIONALES 2018</t>
  </si>
  <si>
    <t>Dalis Milena Hincapié Piedrahita</t>
  </si>
  <si>
    <t>EL DEPARTAMENTO DE ANTIOQUIA COLABORA AL MUNICIPIO DE VEGACHI CON RECURSOS ECONOMICOS PARA QUE ESTE LLEVE A CABO LA PAVIMENTACION DE VIAS URBANAS.</t>
  </si>
  <si>
    <t>RE-20-20-2017</t>
  </si>
  <si>
    <t>19964 de 03/01/2018</t>
  </si>
  <si>
    <t>S2017060108685 de 08/11/2017</t>
  </si>
  <si>
    <t>2017-AS-20-0020</t>
  </si>
  <si>
    <t>MUNICIPIO DE VEGACHI</t>
  </si>
  <si>
    <t>Fecha de Firma del Contrato 09 de noviembre de 2017
Fecha de Inicio de Ejecución del Contrato 21 de diciembre de 2017
Plazo de Ejecución del Contrato 13 Meses
Recursos de vigencias futuras EXCEPCIONALES 2018</t>
  </si>
  <si>
    <t>EL DEPARTAMENTO DE ANTIOQUIA COLABORA AL MUNICIPIO DE AMAGA CON RECURSOS ECONOMICOS PARA QUE ESTE LLEVE A CABO LA PAVIMENTACION DE VIAS URBANAS.</t>
  </si>
  <si>
    <t>RE-20-21-2017</t>
  </si>
  <si>
    <t>19966 de 03/01/2018</t>
  </si>
  <si>
    <t>S2017060108695 de 08/11/2017</t>
  </si>
  <si>
    <t>2017-AS-20-0021</t>
  </si>
  <si>
    <t>MUNICIPIO DE AMAGA</t>
  </si>
  <si>
    <t>Fecha de Firma del Contrato 09 de noviembre de 2017
Fecha de Inicio de Ejecución del Contrato 30 de noviembre de 2017
Plazo de Ejecución del Contrato 13 Meses
Recursos de vigencias futuras EXCEPCIONALES 2018</t>
  </si>
  <si>
    <t>Adriana Patricia Muñoz Londoño</t>
  </si>
  <si>
    <t>EL DEPARTAMENTO DE ANTIOQUIA COLABORA AL MUNICIPIO DE SAN VICENTE FERRER CON RECURSOS ECONOMICOS PARA QUE ESTE LLEVE A CABO LA PAVIMENTACION DE VIAS URBANAS.</t>
  </si>
  <si>
    <t>RE-20-22-2017</t>
  </si>
  <si>
    <t>19969 de 03/01/2018</t>
  </si>
  <si>
    <t>S2017060108699 de 08/11/2017</t>
  </si>
  <si>
    <t>2017-AS-20-0022</t>
  </si>
  <si>
    <t>MUNICIPIO DE SAN VICENTE FERRER</t>
  </si>
  <si>
    <t>EL DEPARTAMENTO DE ANTIOQUIA COLABORA AL MUNICIPIO DE VALDIVIA CON RECURSOS ECONOMICOS Y EN ESPECIE PARA QUE ESTE LLEVE A CABO LA REHABILITACION Y PAVIMENTACION DE LA VIA TERCIARIA MONTEBLANCO - LA SIBERIA, EN EL MUNICIPIO DE VALDIVIA
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t>
  </si>
  <si>
    <t>RE-20-24-2017</t>
  </si>
  <si>
    <t>19961 de 03/01/2018</t>
  </si>
  <si>
    <t>S2017060109257 de 10/11/2017</t>
  </si>
  <si>
    <t>2017-AS-20-0023</t>
  </si>
  <si>
    <t>MUNICIPIO DE VALDIVIA</t>
  </si>
  <si>
    <r>
      <t xml:space="preserve">Fecha de Firma del Contrato  10 de noviembre de 2017  
Fecha de Inicio de Ejecución del Contrato  10 de noviembre de 2017  
</t>
    </r>
    <r>
      <rPr>
        <sz val="10"/>
        <color rgb="FFFF0000"/>
        <rFont val="Calibri"/>
        <family val="2"/>
        <scheme val="minor"/>
      </rPr>
      <t xml:space="preserve">Plazo de Ejecución del Contrato  12 Meses </t>
    </r>
    <r>
      <rPr>
        <sz val="10"/>
        <color theme="1"/>
        <rFont val="Calibri"/>
        <family val="2"/>
        <scheme val="minor"/>
      </rPr>
      <t xml:space="preserve">
Recursos de vigencias futuras EXCEPCIONALES 2018
Secretaría de Infraestructura $1.000.000.000 y Secretaría de Gobierno $70.000.000</t>
    </r>
  </si>
  <si>
    <t>EL DEPARTAMENTO DE ANTIOQUIA COLABORA AL MUNICIPIO DE GOMEZ PLATA CON RECURSOS ECONOMICOS PARA QUE ESTE LLEVE A CABO LA PAVIMENTACION DE VIAS URBANAS EN EL CORREGIMIENTO EL SALTO EN EL MUNICIPIO DE GOMEZ PLATA</t>
  </si>
  <si>
    <t>RE-20-25-2017</t>
  </si>
  <si>
    <t>19974 de 03/01/2018</t>
  </si>
  <si>
    <t>S2017060109243 de 10/11/2017</t>
  </si>
  <si>
    <t>2017-AS-20-0024</t>
  </si>
  <si>
    <t>MUNICIPIO DE GOMEZ PLATA</t>
  </si>
  <si>
    <t>Fecha de Firma del Contrato 10 de noviembre de 2017
Fecha de Inicio de Ejecución del Contrato 18 de diciembre de 2017
Plazo de Ejecución del Contrato 14 Meses
Recursos de vigencias futuras EXCEPCIONALES 2018</t>
  </si>
  <si>
    <t>72141103 30111601</t>
  </si>
  <si>
    <t>EL DEPARTAMENTO DE ANTIOQUIA COLABORARÁ A LOS MUNICIPIOS CON RECURSOS ECONOMICOS PARA QUE ESTOS LLEVEN A CABO LA PAVIMENTACION DE VÍAS URBANAS</t>
  </si>
  <si>
    <t>Proyectos de infraestructura cofinanciados en los municipios</t>
  </si>
  <si>
    <t>Km de vías urbanas mejoradas (31050601)</t>
  </si>
  <si>
    <t>Apoyo al mejoramiento de vías urbanas en algunos municipios de Antioquia</t>
  </si>
  <si>
    <t>180041001</t>
  </si>
  <si>
    <t>Red vial urbana construída</t>
  </si>
  <si>
    <t>Intervención en vías urbanas,
Intervención en senderos peatonales,
Fortalecimiento Institucional.</t>
  </si>
  <si>
    <t>Jaime Alejandro Gomez Restrepo</t>
  </si>
  <si>
    <t xml:space="preserve">FORMULACIÓN TITULACIÓN DE PREDIOS RELACIONADOS CON LA INFRAESTRUCTURA DE TRANSPORTE DE ANTIOQUIA. LA GESTIÓN PREDIAL DE PROYECTOS VIALES ENTRE ELLOS EL PROYECTO ANORÍ-LIMON.
</t>
  </si>
  <si>
    <t>1 mes</t>
  </si>
  <si>
    <t xml:space="preserve">Régimen Especial - Artículo 14 Ley 9 de 1989, Ley 388 de 1997 </t>
  </si>
  <si>
    <t>% de avance en el inventario para la legalización de predios en las vías a cargo del departamento realizado (31050201)
Predios para proyectos de infraestructura RVS adquiridos y/o saneados (31050202)</t>
  </si>
  <si>
    <t>Formulación titulación de predios relacionados con la infraestructura de transporte de Antioquia</t>
  </si>
  <si>
    <t>Predios adquiridos</t>
  </si>
  <si>
    <t>Saneamiento predial en vías,
Adquisición y/o saneamiento de predios.</t>
  </si>
  <si>
    <t>Armid Benjamin Muñoz Ramirez</t>
  </si>
  <si>
    <r>
      <t xml:space="preserve">CONSULTORÍA PARA EFECTUAR ESTUDIOS Y ALTERNATIVAS DE DISEÑO EN DIFERENTES </t>
    </r>
    <r>
      <rPr>
        <b/>
        <sz val="10"/>
        <rFont val="Calibri"/>
        <family val="2"/>
        <scheme val="minor"/>
      </rPr>
      <t>PUNTOS CRÍTICOS</t>
    </r>
    <r>
      <rPr>
        <sz val="10"/>
        <rFont val="Calibri"/>
        <family val="2"/>
        <scheme val="minor"/>
      </rPr>
      <t xml:space="preserve"> DE ORIGEN GEOMORFOLÓGICO E HIDROCLIMÁTICO, EN LA RED VIAL A CARGO DEL DEPARTAMENTO DE ANTIOQUIA</t>
    </r>
  </si>
  <si>
    <t>Estudios de infraestructura elaborados (31050212)</t>
  </si>
  <si>
    <t>Estudios de infraestructura en la red vial secundaria en Antioqua</t>
  </si>
  <si>
    <r>
      <t xml:space="preserve">CONSULTORÍA PARA EFECTUAR ESTUDIOS </t>
    </r>
    <r>
      <rPr>
        <b/>
        <sz val="10"/>
        <rFont val="Calibri"/>
        <family val="2"/>
        <scheme val="minor"/>
      </rPr>
      <t xml:space="preserve">AMBIENTALES </t>
    </r>
    <r>
      <rPr>
        <sz val="10"/>
        <rFont val="Calibri"/>
        <family val="2"/>
        <scheme val="minor"/>
      </rPr>
      <t>EN LA RED VIAL A CARGO DEL DEPARTAMENTO DE ANTIOQUIA</t>
    </r>
  </si>
  <si>
    <t>CONSULTORÍA PARA EFECTUAR ESTUDIOS Y DISEÑOS DE VIAS EN LA RED VIAL A CARGO DEL DEPARTAMENTO DE ANTIOQUIA</t>
  </si>
  <si>
    <t>Conservación de la transitabilidad en vías en el Departamento
NOTA: Recursos para adicionar en el año 2018 el contrato 2017-SS-20-0003-PRESTAR EL SERVICIO DE ADMINISTRACIÓN Y OPERACIÓN DE MAQUINARIA PARA EL DEPARTAMENTO DE ANTIOQUIA</t>
  </si>
  <si>
    <t>N.A.</t>
  </si>
  <si>
    <t>PAVIMENTACIÓN DE LA VÍA PUERTO NARE-PUERTO TRIUNFO DEL DEPARTAMENTO DE ANTIOQUIA</t>
  </si>
  <si>
    <t>Recursos Propios</t>
  </si>
  <si>
    <t>No solicitadas</t>
  </si>
  <si>
    <t xml:space="preserve">Edir Amparo Graciano Gómez </t>
  </si>
  <si>
    <t>INTERVENTORÍA TECNICA, ADMINISTRATIVA, AMBIENTAL, FINANCIERA Y LEGAL PARA LA  PAVIMENTACIÓN DE LA VÍA PUERTO NARE-PUERTO TRIUNFO DEL DEPARTAMENTO DE ANTIOQUIA</t>
  </si>
  <si>
    <t>95111603 95121909 95121645 95111500</t>
  </si>
  <si>
    <t>Mejoramiento Conexión Vial Aburrá Norte.  (km de vías en el desarrollo vial Aburra-Norte construidas, operadas, mantenidas y rehabilitadas)
NOTA: pago a realizar al concesionario a traves del recaudo de la valorizacion de la via</t>
  </si>
  <si>
    <t>km de vías en el desarrollo vial Aburrá-Norte construidas, operadas, mantenidas y rehabilitadas 31050403</t>
  </si>
  <si>
    <t>Mejoramiento Conexión Vial Aburrá Norte</t>
  </si>
  <si>
    <t>Red vial operada y mantenida</t>
  </si>
  <si>
    <t>Mantenimiento y operación de vías</t>
  </si>
  <si>
    <t>Gilberto Quintero Zapata/Interventoría Externa</t>
  </si>
  <si>
    <t xml:space="preserve">Rehabilitación y mantenimiento de vías específicas con recursos del peaje Pajarito en la subregión Norte del departamento.
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
</t>
  </si>
  <si>
    <t>km de vías de la RVS mantenidas, mejoradas y/o rehabilitadas en afirmado  (31050305)
km de vías de la RVS mantenidas, mejoradas y/o rehabilitadas en pavimento (31050305)</t>
  </si>
  <si>
    <t>Red vial rehabilitada y mantenida</t>
  </si>
  <si>
    <t>72141002 55121704 55121712 55121715 55121718</t>
  </si>
  <si>
    <t>CONVENIO INTERADMINISTRATIVO CON LA AGENCIA DE SEGURIDAD VIAL PARA EL SUMINISTRO E INSTALACIÓN DE LA SEÑALIZACIÓN VERTICAL Y HORIZONTAL EN LA RED VIAL A CARGO DEL DEPARTAMENTO DE ANTIOQUIA</t>
  </si>
  <si>
    <t>4,5 meses</t>
  </si>
  <si>
    <t>km de vías de la RVS señalizadas (31050307)
Programa: Infraestructura de vías terciarias como apoyo a la comercialización de productos agropecuarios, pesqueros y forestales/´Producto: señalización RVT realizada (32040209)
310503000
320402000</t>
  </si>
  <si>
    <t xml:space="preserve">Renovación y aumento de la señalización en las vías de la red vial Secundaria en el Departamento de Antioquia 
Renovación y aumento de la señalización en las vías de la red vial Terciaria en el Departamento de Antioquia </t>
  </si>
  <si>
    <t xml:space="preserve">180031001
180067001
</t>
  </si>
  <si>
    <t>RVS señalizada
RVT señalizada</t>
  </si>
  <si>
    <t>Señaización vial,
Fortalecimiento Institucional RVS</t>
  </si>
  <si>
    <t>Paulo Andrés Pérez Giraldo/Interventoría Externa</t>
  </si>
  <si>
    <t>SUMINISTRO E INSTALACIÓN DE LA SEÑALIZACIÓN VERTICAL INFORMATIVA EN LA RED VIAL A CARGO DEL DEPARTAMENTO DE ANTIOQUIA</t>
  </si>
  <si>
    <t>21221 de 13/03/2018
21222 de 13/03/2018</t>
  </si>
  <si>
    <t>INTERVENTORIA TÉCNICA, ADMINISTRATIVA, FINANCIERA, AMBIENTAL Y LEGAL PARA EL SUMINISTRO E INSTALACIÓN DE LA SEÑALIZACIÓN VERTICAL INFORMATIVA EN LA RED VIAL A CARGO DEL DEPARTAMENTO DE ANTIOQUIA</t>
  </si>
  <si>
    <t>21223 de 13/03/2018</t>
  </si>
  <si>
    <t>Paulo Andrés Pérez Giraldo</t>
  </si>
  <si>
    <t>CONSTRUCCIÓN DEL PUENTE EN LA VÍA 25AN02 SANTA BÁRBARA (RUTA 25) -YE A FREDONIA en el km16+00, EN LA SUBREGIÓN SUROESTE DEL DEPARTAMENTO DE ANTIOQUIA</t>
  </si>
  <si>
    <t>Puentes RVS construidos, rehabilitados y/o mantenidos
31050302
310503000</t>
  </si>
  <si>
    <t>Construcción y/o mejoramiento de puentes en la RVS</t>
  </si>
  <si>
    <t>Puentes RVS construidos,
Puentes RVS rehabilitados
Puentes RVS mantenidos</t>
  </si>
  <si>
    <t>Construcción de puentes en la RVS
Mejoramiento de puentes en la RVS
Mantenimiento de puentes en la RVS
Interventoría de puentes en la RVS</t>
  </si>
  <si>
    <t>INTERVENTORÍA TECNICA, ADMINISTRATIVA, AMBIENTAL, FINANCIERA Y LEGAL PARA LA CONSTRUCCIÓN DEL PUENTE EN LA VÍA 25AN02 SANTA BÁRBARA (RUTA 25) -YE A FREDONIA en el km16+00, EN LA SUBREGIÓN SUROESTE DEL DEPARTAMENTO DE ANTIOQUIA</t>
  </si>
  <si>
    <t xml:space="preserve">LA CONSTRUCCIÓN DE CINCO (5) PUENTES VEHICULARES DISTRIBUIDOS EN LAS SUBREGIONES DE URABÁ Y SUROESTE EN LAS VIAS SECUNDARIAS DEL DEPARTAMENTO DE ANTIOQUIA
</t>
  </si>
  <si>
    <t>6 MESES</t>
  </si>
  <si>
    <t xml:space="preserve">INTERVENTORÍA TECNICA, ADMINISTRATIVA, AMBIENTAL, FINANCIERA Y LEGAL PARA LA CONSTRUCCIÓN DE CINCO (5) PUENTES VEHICULARES DISTRIBUIDOS EN LAS SUBREGIONES DE URABÁ Y SUROESTE EN LAS VIAS SECUNDARIAS DEL DEPARTAMENTO DE ANTIOQUIA
</t>
  </si>
  <si>
    <t xml:space="preserve">CONSTRUCCIÓN DE CINCO(5) PUENTES VEHICULARES DISTRIBUIDOS EN LAS SUBREGIONES DEL NORTE, MAGDALENA MEDIO Y OCCIDENTE EN LAS VIAS SECUNDARIAS DEL DEPARTAMENTO DE ANTIOQUIA
</t>
  </si>
  <si>
    <t xml:space="preserve">INTERVENTORÍA TECNICA, ADMINISTRATIVA, AMBIENTAL, FINANCIERA Y LEGAL PARA LA CONSTRUCCIÓN DE CINCO(5) PUENTES VEHICULARES DISTRIBUIDOS EN LAS SUBREGIONES DEL NORTE, MAGDALENA MEDIO Y OCCIDENTE EN LAS VIAS SECUNDARIAS DEL DEPARTAMENTO DE ANTIOQUIA
</t>
  </si>
  <si>
    <t xml:space="preserve">CONSTRUCCIÓN DE PUENTES VEHICULARES EN LAS VIAS SECUNDARIAS DEL DEPARTAMENTO DE ANTIOQUIA
</t>
  </si>
  <si>
    <t>INTERVENTORÍA TECNICA, ADMINISTRATIVA, AMBIENTAL, FINANCIERA Y LEGAL PARA LA CONSTRUCCIÓN DE PUENTES VEHICULARES EN LAS VIAS SECUNDARIAS DEL DEPARTAMENTO DE ANTIOQUIA</t>
  </si>
  <si>
    <t>(2) EL DEPARTAMENTO DE ANTIOQUIA COLABORARÁ A LOS MUNICIPIOS CON RECURSOS ECONOMICOS PARA LLEVAR A CABO LAS OBRAS DE MEJORAMIENTO Y MANTENIMIENTO DEL ESPACIO PUBLICO DEL PARQUE PRINCIPAL DEL MUNICIPIO</t>
  </si>
  <si>
    <t>Espacios públicos municipales intervenidos (31050602)</t>
  </si>
  <si>
    <t>Apoyo a la intervención de espacios públicos Municipales</t>
  </si>
  <si>
    <t>Espacios de diálogo social fortalecidos</t>
  </si>
  <si>
    <t>Intervención de espacios públicos</t>
  </si>
  <si>
    <t>(2) EL DEPARTAMENTO DE ANTIOQUIA COLABORARÁ A LOS MUNICIPIOS CON RECURSOS ECONOMICOS PARA LLEVAR A CABO LAS OBRAS DE MEJORAMIENTO Y MANTENIMIENTO DE Otros espacios públicos (muelles, malecones, entre otros) construidos y/o mantenidos (31050603)</t>
  </si>
  <si>
    <t>Otros espacios públicos (muelles, malecones, entre otros) construidos y/o mantenidos (31050603)</t>
  </si>
  <si>
    <t>Apoyo a otros espacios públicos (muelles, malecones, entre otros) en Antioquia</t>
  </si>
  <si>
    <t>Construcción de espacios públicos,
Mantenimiento de espacios públicos,
Estudios otros espacios.</t>
  </si>
  <si>
    <t xml:space="preserve">72141103
</t>
  </si>
  <si>
    <t>(15) EL DEPARTAMENTO DE ANTIOQUIA COLABORA A LOS MUNICIPIOS CON RECURSOS ECONOMICOS PARA QUE ESTOS LLEVEN A CABO LA PAVIMENTACION DE VIAS TERCIARIAS</t>
  </si>
  <si>
    <t>Vías con placa huella intervenidas (32040205)</t>
  </si>
  <si>
    <t>Vías pavimentadas</t>
  </si>
  <si>
    <t>Pavimentación de vías</t>
  </si>
  <si>
    <t>72141107 72141109</t>
  </si>
  <si>
    <t>(4) EL DEPARTAMENTO DE ANTIOQUIA COFINANCIA A LOS MUNICIPIOS PARA LA CONSTRUCCION DE PUENTES VEHICULARES DE LA RED VIAL TERCIARIA</t>
  </si>
  <si>
    <t>2 meses</t>
  </si>
  <si>
    <t xml:space="preserve">Puentes de la RVT construidos, rehabilitados y/o mantenidos (32040203,)
Construcción, rehabilitación y/o mantenimiento de puentes peatonales RVT (32040204)
</t>
  </si>
  <si>
    <t>Apoyo a la construcción o mejoramiento de puentes en los municipios</t>
  </si>
  <si>
    <t xml:space="preserve">Puentes en la red vial terciaria rehabilitados
Puentes de la RVT construidos,
Puentes de la RVT  mantenidos </t>
  </si>
  <si>
    <t>Intervención de puentes vehiculares
Intervención de puentes peatonales</t>
  </si>
  <si>
    <t>(8) EL DEPARTAMENTO DE ANTIOQUIA COLABORARA PARA LA EJECUCION DEL PROYECTO DE LOS CAMINOS DE HERRADURA EN JURISDICCION DE LOS MUNICIPIOS DEL DEPARTAMENTO DE ANTIOQUIA</t>
  </si>
  <si>
    <t>Vías para sistemas alternativos de transporte</t>
  </si>
  <si>
    <t>Caminos de Herradura mejorados (32040206,)
Caminos de Herradura mantenidos (32040207,)
Moto-rutas en caminos de herradura intervenidos (32040208)</t>
  </si>
  <si>
    <t>Apoyo al mejoramiento de caminos de herradura o motorrutas en Antioquia</t>
  </si>
  <si>
    <t>Caminos de heradura rehabilitadoas o mantenidos</t>
  </si>
  <si>
    <t>Mejoramiento de caminos,
Mantenimiento de caminos,
Mejoramiento de motorrutas.</t>
  </si>
  <si>
    <r>
      <t xml:space="preserve">MANTENIMIENTO DE </t>
    </r>
    <r>
      <rPr>
        <b/>
        <sz val="10"/>
        <rFont val="Calibri"/>
        <family val="2"/>
        <scheme val="minor"/>
      </rPr>
      <t>CABLES AÉREOS</t>
    </r>
    <r>
      <rPr>
        <sz val="10"/>
        <rFont val="Calibri"/>
        <family val="2"/>
        <scheme val="minor"/>
      </rPr>
      <t xml:space="preserve"> EN ANTIOQUIA</t>
    </r>
  </si>
  <si>
    <t>Plan de cables aéreos</t>
  </si>
  <si>
    <t>Cables aéreos operados y mantenidos (32040301)</t>
  </si>
  <si>
    <t>Mantenimiento y operación de cables aéreos en Antioquia</t>
  </si>
  <si>
    <t>Obras de protección y adecuación realizados</t>
  </si>
  <si>
    <t>Mantenimiento de cables aéreos,
Operación de cables aéreos,
Estudios sostenibilidad cables.</t>
  </si>
  <si>
    <t>Joan Manuel Galeano</t>
  </si>
  <si>
    <r>
      <t xml:space="preserve">INTERVENTORÍA TECNICA, ADMINISTRATIVA, AMBIENTAL, FINANCIERA Y LEGAL PARA EL MANTENIMIENTO DE </t>
    </r>
    <r>
      <rPr>
        <b/>
        <sz val="10"/>
        <rFont val="Calibri"/>
        <family val="2"/>
        <scheme val="minor"/>
      </rPr>
      <t>CABLES AÉREOS</t>
    </r>
    <r>
      <rPr>
        <sz val="10"/>
        <rFont val="Calibri"/>
        <family val="2"/>
        <scheme val="minor"/>
      </rPr>
      <t xml:space="preserve"> EN ANTIOQUIA</t>
    </r>
  </si>
  <si>
    <t>81112501 81122000 81111500 43232100 43232200</t>
  </si>
  <si>
    <t xml:space="preserve">ADQUIRIR LA SUSCRIPCIÓN DE ADOBE CREATIVE CLOUD FOR TEAMS PARA LAS DIFERENTES DEPENDENCIAS DE LA GOBERNACIÓN DE ANTIOQUIA, INCLUYENDO SOPORTE TÉCNICO. 
Nota: La competencia para la contratación de este objeto es de la Dirección de Informática, el proceso de contratación será adelantado por la Secretaría General y entregado el CDP respectivo para su contratación (Centro de Costos 112000G222)
</t>
  </si>
  <si>
    <t>1 meses</t>
  </si>
  <si>
    <t>Estudios de Sistemas viales subregionales elaborados (31050205)</t>
  </si>
  <si>
    <t>Desarrollo de Sistemas de Información en la Secretaría de Infraestructura Física</t>
  </si>
  <si>
    <t>Sistemas de Información implementados</t>
  </si>
  <si>
    <t>Compra de equipos,
Desarrollo de sistemas informáticos y bases de datos,
Estructuración, desarrollo y operación Centro de Gestión,
Mantenimiento licencias y Software,
Fortalecimiento Institucional.</t>
  </si>
  <si>
    <t xml:space="preserve">Nota: La competencia para la contratación de este objeto es de la Dirección de Informática, el proceso de contratación será adelantado por la Secretaría General y entregado el CDP respectivo para su contratación (Centro de Costos 112000G222)
</t>
  </si>
  <si>
    <t>Cristian Alberto Quiceno Gutierrez</t>
  </si>
  <si>
    <t>81112501 43231500</t>
  </si>
  <si>
    <t>SUSCRIPCIÓN DE OFFICE 365 (SERVICIO DE CORREO ELECTRONICO)
Nota: La competencia para la contratación de este objeto es de la Dirección de Informática, el proceso de contratación será adelantado por la Secretaría General y entregado el CDP respectivo para su contratación (Centro de Costos 112000G222)</t>
  </si>
  <si>
    <t>Estudios de Sistemas viales subregionales elaborados (31050205)
310502000</t>
  </si>
  <si>
    <t>81112501 81110000</t>
  </si>
  <si>
    <t>ADQUISICIÓN Y ACTUALIZACIÓN DE LICENCIAS DE ARCGIS PARA LOS ORGANISMOS DE LA GOBERNACIÓN DE ANTIOQUIA INCLUYENDO SOPORTE TÉCNICO, A TRAVÉS DE ACUERDO MARCO DE PRECIOS.
Nota: La competencia para la contratación de este objeto es de la Dirección de Informática, el proceso de contratación será adelantado por la Secretaría General y entregado el CDP respectivo para su contratación (Centro de Costos 112000G222)</t>
  </si>
  <si>
    <t>Nota: La competencia para la contratación de este objeto es de la Dirección de Informática, el proceso de contratación será adelantado por la Secretaría General y entregado el CDP respectivo para su contratación (Centro de Costos 112000G222)</t>
  </si>
  <si>
    <t>PRESTACIÓN DE SERVICIOS DE TRANSPORTE TERRESTRE AUTOMOTOR PARA APOYAR LA GESTIÓN DE LAS DEPENDENCIAS DE LA GOBERNACIÓN
Nota: La competencia para la contratación de este objeto es de la Secretaría General, el proceso será adelantado por dicha dependencia y entregado el CDP respectivo para su contratación (Centro de Costos 112000G222)</t>
  </si>
  <si>
    <t xml:space="preserve">Puntos críticos de la RVS intervenidos (31050303)
km de vías de la RVS mantenidas, mejoradas y/o rehabilitadas en afirmado (31050305)
km de vías de la RVS mantenidas, mejoradas y/o rehabilitadas en pavimento (31050306)
310503000
</t>
  </si>
  <si>
    <t xml:space="preserve">Mantenimiento y Mejoramiento de la RVS en Antioquia
</t>
  </si>
  <si>
    <t>Mantenimiento rutinario,
Intervención de puntos críticos,
Fortalecimiento Institucional.</t>
  </si>
  <si>
    <t>20103 de 05/01/2018</t>
  </si>
  <si>
    <t>Blanca Margarita Granda Cortes/La supervisión del contrato la realiza la Secretaría General</t>
  </si>
  <si>
    <t>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t>
  </si>
  <si>
    <t>Mantenimiento, mejoramiento y/o rehabilitación de la RVS
Infraestructura de vías terciarias como apoyo a la comercialización de productos agropecuarios, pesqueros y forestales</t>
  </si>
  <si>
    <t xml:space="preserve">Puntos críticos de la RVS intervenidos (31050303)
km de vías de la RVS mantenidas, mejoradas y/o rehabilitadas en afirmado (31050305)
km de vías de la RVS mantenidas, mejoradas y/o rehabilitadas en pavimento (31050306)
Vías con placa huella intervenidas (32040205)
320402000
</t>
  </si>
  <si>
    <t>Mantenimiento y Mejoramiento de la RVS en Antioquia
Apoyo al mejoramiento y/o mantenimiento de la RVT en Antioquia</t>
  </si>
  <si>
    <t xml:space="preserve">180035001  
180068001  
</t>
  </si>
  <si>
    <t>Red vial secundaria y terciaria rehabilitada y mantenida</t>
  </si>
  <si>
    <t xml:space="preserve">
20967 de 26/01/2018
20968 de 26/01/2018
17979 de 20/06/2017 
17980 de 20/06/2017 
17981 de 20/06/2017 
17982 de 20/06/2017 
17983 de 20/06/2017 
17984 de 20/06/2017 
17985 de 20/06/2017
POR SUSTITUCION FONDO DEL CDP 3500036559
16710 de 14/02/2017
16712 de 14/02/2017
16713 de 14/02/2017
16714 de 14/02/2017
16715 de 14/02/2017
16716 de 14/02/2017
16717 de 14/02/2017
16718 de 14/02/2017</t>
  </si>
  <si>
    <t xml:space="preserve">S2017060043284 de 09/03/2017 </t>
  </si>
  <si>
    <t>Fecha de Firma del Contrato 10 de marzo de 2017
Fecha de Inicio de Ejecución del Contrato 16 de marzo de 2017
Plazo de Ejecución del Contrato 9 Meses, sin sobrepasar el 15/12/2017
Prórroga 1: 5 meses más con nueva fecha de terminación 14/05/2018
26/01/2018: ACTUALIZACION VIGENCIA FUTURA 6000002370, 6000002371  ADICIÓN 1 Y PRORROGA 1 AL CONTRATO INTERADMINISTRATIVO 4600006343 DE 2017
Se realizó modificación al CDP y al RPC del contato por sustitución de FONDOS.</t>
  </si>
  <si>
    <t>Blanca Margarita Granda Cortes/Juan Carlos Arroyave Pelaez</t>
  </si>
  <si>
    <t>Supervisión técnica, jurídica, administrativa, contable y/o financiera</t>
  </si>
  <si>
    <t>BRINDAR APOYO TÉCNICO, ADMINISTRATIVO, FINANCIERO, CONTABLE, PREDIAL,  LEGAL, SOCIAL, AMBIENTAL DE LOS PROYECTOS,   PROCESOS Y CONTRATOS LLEVADOS A CABO EN LA SECRETARIA DE INFRAESTRUCTURA FISICA DEL DEPARTAMENTO DE ANTIOQUIA</t>
  </si>
  <si>
    <t>Puntos críticos de la RVS intervenidos (31050303),
km de vías de la RVS mantenidas, mejoradas y/o rehabilitadas en afirmado  (31050305), 
km de vías de la RVS mantenidas, mejoradas y/o rehabilitadas en pavimento (31050306)</t>
  </si>
  <si>
    <t>Designar estudiantes de las universidades públicas para la realización de la práctica académica, con el fin de brindar apoyo a la gestión del Departamento de Antioquia y sus subregiones durante el año de 2018.
Nota: La competencia para la contratación de este objeto es de la Secretaría de Gestión Humana y Desarrollo Organizacional, el proceso será adelantado por dicha dependencia y entregado el CDP respectivo para su contratación (Centro de Costos 112000F124)</t>
  </si>
  <si>
    <t>Puntos críticos de la RVS intervenidos (31050303)
km de vías de la RVS mantenidas, mejoradas y/o rehabilitadas en afirmado (31050305)
km de vías de la RVS mantenidas, mejoradas y/o rehabilitadas en pavimento (31050306)
310503000</t>
  </si>
  <si>
    <t>20336 de 10/01/2018</t>
  </si>
  <si>
    <t xml:space="preserve">Blanca Margarita Granda Cortes/La supervisión del contrato la realiza la Secretaría de Gestión Humana y Desarrollo Organizacional </t>
  </si>
  <si>
    <t xml:space="preserve">Contrato  interadministrativo de mandato  para la promoción, creación, elaboración desarrollo y conceptualización de las campañas, estrategias y necesidades comunicacionales de la Gobernación de Antioquia.
Nota: La competencia para la contratación de este objeto es de la Gerencia de Comunicaciones, el proceso será adelantado por dicha dependencia y entregado el CDP respectivo para su contratación (Centro Costos 112000A311).  </t>
  </si>
  <si>
    <t xml:space="preserve">Blanca Margarita Granda Cortes/ La supervisión del contrato la realiza la Gerencia de Comunicaciones de la Gobernación de Antioquia </t>
  </si>
  <si>
    <t xml:space="preserve">Contrato interadministrativo de prestación de servicios como operador logístico para la organización, administración, ejecución y demás acciones logísticas necesarias para la realización de los eventos programados por la Gobernación de Antioquia
Nota: La competencia para la contratación de este objeto es de la Gerencia de Comunicaciones, el proceso será adelantado por dicha dependencia y entregado el CDP respectivo para su contratación (Centro Costos 112000A311).   </t>
  </si>
  <si>
    <t>95121634 72141108 72141103 72141003</t>
  </si>
  <si>
    <t>Construcción, mantenimiento y operación conexión vial Aburrá Oriente (Km de Túnel de Oriente construido)
Nota: DERECHOS DE CONECTIVIDAD: SI SE DA LA OPERACIÓN CON EL IDEA POR LA VENTA DE LOS FLUJOS FUTUROS DE ESTA RENTA NO SE DEBEN PRESUPUESTAR</t>
  </si>
  <si>
    <t>km del Túnel de Oriente construido (31050401)</t>
  </si>
  <si>
    <t>Construcción, mantenimiento y operación vial Aburrá Oriente</t>
  </si>
  <si>
    <t>182317001</t>
  </si>
  <si>
    <t>Túnel de Oriente construido</t>
  </si>
  <si>
    <t>Construcción Túnel de Oriente, operación y mantenimento</t>
  </si>
  <si>
    <r>
      <t xml:space="preserve">Construcción, mantenimiento y operación conexión vial Aburrá Oriente (Km de Túnel de Oriente construido)
Nota: El objeto se registra en la planeación de la contratación de 2018 por tratarse de la </t>
    </r>
    <r>
      <rPr>
        <b/>
        <sz val="10"/>
        <rFont val="Calibri"/>
        <family val="2"/>
        <scheme val="minor"/>
      </rPr>
      <t>vigencia futura 2018</t>
    </r>
    <r>
      <rPr>
        <sz val="10"/>
        <rFont val="Calibri"/>
        <family val="2"/>
        <scheme val="minor"/>
      </rPr>
      <t xml:space="preserve"> del contrato de Concesión no incluida en el presupuesto </t>
    </r>
  </si>
  <si>
    <t>Inversión Túnel de Oriente,
Mantenimiento Las Palmas y Santa Elena.</t>
  </si>
  <si>
    <t>INVESTIGACION PARA REVERSION DEL PROCESO DE EROSION EN LAS COSTAS DEL MAR DE ANTIOQUIA
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t>
  </si>
  <si>
    <t>CD-20-03-2017</t>
  </si>
  <si>
    <t>21192 de 02/03/2018</t>
  </si>
  <si>
    <t>S2017060109204 de 10/11/2017</t>
  </si>
  <si>
    <t>2017-SS-20-0004</t>
  </si>
  <si>
    <t>UNIVERSIDAD DE ANTIOQUIA</t>
  </si>
  <si>
    <t>Fecha de Firma del Contrato 10 de noviembre de 2017
Fecha de Inicio de Ejecución del Contrato 10 de noviembre de 2017
Plazo de Ejecución del Contrato 12 Meses
Vigencia Futura 2018 se aprueban el martes  07/11/2017
Valor total $3.499.073.988 Aportes DAPARD+Infraestructura</t>
  </si>
  <si>
    <r>
      <t xml:space="preserve">22101600 </t>
    </r>
    <r>
      <rPr>
        <sz val="10"/>
        <rFont val="Calibri"/>
        <family val="2"/>
        <scheme val="minor"/>
      </rPr>
      <t>22101502 22101511  22101509  25101601</t>
    </r>
  </si>
  <si>
    <t>ADQUISICIÓN DE MAQUINARIA Y VEHÍCULOS NUEVOS, PARA LA CONSERVACIÓN Y EL MANTENIMIENTO DE LA RED VIAL TERCIARIA Y OTRAS OBRAS DE INFRAESTRUCTURA MUNICIPALES EN EL DEPARTAMENTO DE ANTIOQUIA</t>
  </si>
  <si>
    <t>Vías de la RVT mantenidas, mejoradas, rehabilitadas y/o pavimentadas (32040201)</t>
  </si>
  <si>
    <t>Apoyo al mejoramiento y/o mantenimiento de la RVT en Antioquia</t>
  </si>
  <si>
    <t>Vías mantenidas con mantenimiento rutinario</t>
  </si>
  <si>
    <t>Mantenimiento rutinario</t>
  </si>
  <si>
    <t>SA-20-01-2018</t>
  </si>
  <si>
    <t>21231 de 16/03/2018
21232 de 16/03/2018
21241 de 20/03/2018</t>
  </si>
  <si>
    <t>Rubro: VI.9.4/1120/4-1010/320402000/000050  Vigencia:2018  Valor  $10,000,000,000
Con recursos de DEPARTAMENTO Y 55 MUNICIPIOS DE ANTIOQUIA</t>
  </si>
  <si>
    <t>Santiago Diaz Marin</t>
  </si>
  <si>
    <t>ADQUISICIÓN DE TIQUETES AÉREOS PARA LA GOBERNACIÓN DE ANTIOQUIA
Nota: La competencia para la contratación de este objeto es de la Secretaría General, el proceso será adelantado por dicha dependencia y entregado el CDP respectivo para su contratación (Centro de Costos 112000G222)</t>
  </si>
  <si>
    <t>15 meses</t>
  </si>
  <si>
    <t>FUNCIONAMIENTO</t>
  </si>
  <si>
    <t>20969 de 26/01/2018
18643 de 29/08/2017</t>
  </si>
  <si>
    <t>S2017060102139 de 22/09/2017</t>
  </si>
  <si>
    <t xml:space="preserve">Fecha de Firma del Contrato  03 de octubre de 2017  
Fecha de Inicio de Ejecución del Contrato  03 de octubre de 2017  
Plazo de Ejecución del Contrato  15 Meses
Fecha de terminación 31 de Diciembre de 2018 
NOTA: ACTUALIZACION VIGENCIA FUTURA 6000002254 de 02/08/2017 CONTRATO 4600007506 DE 2017 por $120.000.000  Necesidad 20969 de 26/01/2018 con CDP 3700010395 de 30/01/2018
</t>
  </si>
  <si>
    <t>Blanca Margarita Granda Cortes/Maria Victoria Hoyos Velasquez: Supervisor del contrato de la Secretaría General</t>
  </si>
  <si>
    <t>ADICION 1 Y PRORROGA 1 AL CONTRATO 4600006532 DE 2017 ADMINISTRACIÓN Y OPERACIÓN DE LA ESTACIÓN DE PEAJE PAJARITO EN LA VÍA PAJARITO - SAN PEDRO DE LOS MILAGROS - LA YE -  ENTRERRÍOS - SANTA ROSA DE OSOS EN EL DEPARTAMENTO DE ANTIOQUIA</t>
  </si>
  <si>
    <t xml:space="preserve">19936 de 09/01/2018
15845 de 12/01/2017
</t>
  </si>
  <si>
    <t>S2017060052841 de 21/03/2017</t>
  </si>
  <si>
    <t>THOMAS INSTRUMENTS S.A.S.</t>
  </si>
  <si>
    <t>Fecha de Firma del Contrato  27 de marzo de 2017  
Fecha de Inicio de Ejecución del Contrato  01 de abril de 2017  
Plazo de Ejecución del Contrato  9 Meses
ADICIÓN 1 con VF de 2018 Y PRORROGA 1  con fecha de 17/11/2017
Fecha de Firma de Adición 1 y Prorroga 1:  17 de noviembre de 2017. 
Valor Adicionado por $432,128,476.00
Tiempo Adicionado: 4 meses 
Nueva Fecha de terminación: 30 de abril de 2018</t>
  </si>
  <si>
    <t>Jesus Dairo Restrepo Restrepo</t>
  </si>
  <si>
    <t>93151610
93151600
93151500
80161500</t>
  </si>
  <si>
    <t>ADMINISTRACIÓN Y OPERACIÓN DE LA ESTACIÓN DE PEAJE PAJARITO EN LA VÍA PAJARITO - SAN PEDRO DE LOS MILAGROS - LA YE -  ENTRERRÍOS - SANTA ROSA DE OSOS EN EL DEPARTAMENTO DE ANTIOQUIA</t>
  </si>
  <si>
    <t>19938 de 03/01/2018</t>
  </si>
  <si>
    <t>Estado del Proceso Convocado
AUDIENCIA DE RIESGOS 8041 
01-03-2018 04:54 PM
RESOLUCION APERTURA 2018060024493 
23-02-2018 03:50 PM
EP creado, 17 de enero de 2018 5:06 p. m.</t>
  </si>
  <si>
    <t>SUMINISTRO DE PAPELERÍA, INSUMOS DE ASEO Y CAFETERÍA  
Nota: La competencia para la contratación de este objeto es de la Secretaría General, se trata de un objeto derivado de un proceso de selección de mayor cuantía que será adelantado por dicha dependencia y entregado el CDP respectivo para su contratación.</t>
  </si>
  <si>
    <t>3  meses</t>
  </si>
  <si>
    <t>Blanca Margarita Granda Cortes/Supervisión del contrato realizada por de la Secretaría General</t>
  </si>
  <si>
    <t>SUSCRIPCIÓN A LOS PERIÓDICOS MUNDO Y COLOMBIANO PARA EL DESPACHO DEL SECRETARIO
Nota: La competencia para la contratación de este objeto es de la Secretaría General, el proceso será adelantado por dicha dependencia y entregado el CDP respectivo para su contratación.</t>
  </si>
  <si>
    <t>ADQUISICION DE SERVICIOS RELACIONADOS CON LA EDICIÓN DE FORMAS, ESCRITOS, PUBLICACIONES, REVISTAS Y LIBROS, ETC ENTRE OTROS.    
Nota: La competencia para la contratación de este objeto es de la Secretaría General, el proceso será adelantado por dicha dependencia y entregado el CDP respectivo para su contratación.</t>
  </si>
  <si>
    <t>ARRENDAMIENTO DE BIENES MUEBLES E INMUEBLES PARA EL FUNCIONAMIENTO A CARGO DE LA ENTIDAD 
Nota: La competencia para la contratación de este objeto es de la Secretaría General, el proceso será adelantado por dicha dependencia y entregado el CDP respectivo para su contratación.</t>
  </si>
  <si>
    <t>MANTENIMIENTO PREVENTIVO PARA PLOTTER HP T2300 EXISTENTE EN LA SECRETARÍA DE INFRAESTRUCTURA FÏSICA, QUE COMPRENDE: LIMPIEZA INTERNA Y EXTERNA,  DESENSAMBLE COMPLETO Y LIMPIEZA DE TODOS SUS COMPONENTES,  Y CALIBRACION, Y SUMINISTRO DE PIEZAS Y ELEMENTOS QUE SE REQUIERAN.
Nota: La competencia para la contratación de este objeto es de la Secretaría General, se trata de un objeto derivado de un proceso de selección de mayor cuantía que será adelantado por dicha dependencia y entregado el CDP respectivo para su contratación.</t>
  </si>
  <si>
    <t>Blanca Margarita Granda Cortes</t>
  </si>
  <si>
    <t>MEJORAMIENTO Y CONSTRUCCIÓN DE OBRAS COMPLEMENTARIAS SOBRE EL CORREDOR VIAL CONCEPCIÓN-ALEJANDRIA (CODIGO 62AN19-1), DE LA SUBREGION ORIENTE</t>
  </si>
  <si>
    <t>Recursos de Regalías-Recursos Propios</t>
  </si>
  <si>
    <t xml:space="preserve">km de vías de la RVS mantenidas, mejoradas y/o rehabilitadas en afirmado  (31050305)
310503000
</t>
  </si>
  <si>
    <t>Aplicación de tratamiento superficial para el mantenimiento de vías de la Red Vial Secundaria en Antioquia.
Mantenimiento y mejoramiento de la RVS Antiquia</t>
  </si>
  <si>
    <t xml:space="preserve">180119001
180035001
</t>
  </si>
  <si>
    <t>Vía secundaria mejorada</t>
  </si>
  <si>
    <t>Mejoramiento de la capa de rodadura y obras de drenaje</t>
  </si>
  <si>
    <r>
      <t xml:space="preserve">18677 de 01/09/2017
</t>
    </r>
    <r>
      <rPr>
        <strike/>
        <sz val="10"/>
        <color rgb="FFFF0000"/>
        <rFont val="Arial"/>
        <family val="2"/>
      </rPr>
      <t>19152 de 10/10/2017</t>
    </r>
    <r>
      <rPr>
        <sz val="10"/>
        <rFont val="Arial"/>
        <family val="2"/>
      </rPr>
      <t xml:space="preserve">
21102 de 13/02/2018</t>
    </r>
  </si>
  <si>
    <t>Estado del Proceso Convocado
INFORME DE EVALUACION 15-03-2018 11:26 PM
RESOLUCION DE APERTURA 14-02-2018 07:10 PM
EP de 01 de diciembre de 2017 10:11 a.m.
Recursos de Regalías-Recursos Propios</t>
  </si>
  <si>
    <t>LINA MARÍA CÓRDOBA DÍAZ/Interventoría Externa</t>
  </si>
  <si>
    <t>INTERVENTORIA TECNICA, ADMINISTRATIVA, AMBIENTAL, FINANCIERA Y LEGAL PARA EL MEJORAMIENTO Y CONSTRUCCIÓN DE OBRAS COMPLEMENTARIAS SOBRE EL CORREDOR VIAL CONCEPCIÓN-ALEJANDRIA (CODIGO 62AN19-1), DE LA SUBREGION ORIENTE</t>
  </si>
  <si>
    <t>5,5 meses</t>
  </si>
  <si>
    <r>
      <t xml:space="preserve">18678 de 01/09/2017
</t>
    </r>
    <r>
      <rPr>
        <strike/>
        <sz val="10"/>
        <color rgb="FFFF0000"/>
        <rFont val="Arial"/>
        <family val="2"/>
      </rPr>
      <t>19153 de 10/10/2017</t>
    </r>
    <r>
      <rPr>
        <sz val="10"/>
        <rFont val="Arial"/>
        <family val="2"/>
      </rPr>
      <t xml:space="preserve">
21103 de 13/02/2018</t>
    </r>
  </si>
  <si>
    <t>Estado del Proceso Convocado
ACTA DE CIERRE Y APERTURA DE PROPUESTAS 06-03-2018 11:07 AM
Estado del Proceso Borrador
Recursos de Regalías-Recursos Propios</t>
  </si>
  <si>
    <t>LINA MARÍA CÓRDOBA DÍAZ</t>
  </si>
  <si>
    <t xml:space="preserve">MEJORAMIENTO Y CONSTRUCCIÓN DE OBRAS COMPLEMENTARIAS SOBRE EL CORREDOR VIAL SAN JERÓNIMO-POLEAL (62AN16), DE LA SUBREGION OCCIDENTE
</t>
  </si>
  <si>
    <r>
      <t xml:space="preserve">18679 de 01/09/2017
</t>
    </r>
    <r>
      <rPr>
        <strike/>
        <sz val="10"/>
        <color rgb="FFFF0000"/>
        <rFont val="Arial"/>
        <family val="2"/>
      </rPr>
      <t xml:space="preserve">19155 de 10/10/2017
</t>
    </r>
    <r>
      <rPr>
        <sz val="10"/>
        <rFont val="Arial"/>
        <family val="2"/>
      </rPr>
      <t>21165 de 21/02/2018</t>
    </r>
  </si>
  <si>
    <t>Estado del Proceso Convocado
ACTA DE CIERRE Y APERTURA PTAS 22-03-2018 05:30 PM
RESOLUCION DE APERTURA 19-02-2018 05:47 PM
EP de 29 de noviembre de 2017 05:13 p.m.
Recursos de Regalías-Recursos Propios</t>
  </si>
  <si>
    <t>Santiago Marín Diaz/Interventoría Externa</t>
  </si>
  <si>
    <t>INTERVENTORIA TECNICA, ADMINISTRATIVA, AMBIENTAL, FINANCIERA Y LEGAL PARA EL MEJORAMIENTO Y CONSTRUCCIÓN DE OBRAS COMPLEMENTARIAS SOBRE EL CORREDOR VIAL SAN JERÓNIMO-POLEAL (62AN16), DE LA SUBREGION OCCIDENTE</t>
  </si>
  <si>
    <r>
      <t xml:space="preserve">18680 de 01/09/2017
</t>
    </r>
    <r>
      <rPr>
        <strike/>
        <sz val="10"/>
        <color rgb="FFFF0000"/>
        <rFont val="Arial"/>
        <family val="2"/>
      </rPr>
      <t>19156 de 10/10/2017</t>
    </r>
    <r>
      <rPr>
        <sz val="10"/>
        <rFont val="Arial"/>
        <family val="2"/>
      </rPr>
      <t xml:space="preserve">
21166 de 21/02/2018</t>
    </r>
  </si>
  <si>
    <t>Estado del Proceso Borrador
Recursos de Regalías-Recursos Propios</t>
  </si>
  <si>
    <t>Santiago Marín Diaz</t>
  </si>
  <si>
    <t>MEJORAMIENTO Y CONSTRUCCIÓN DE OBRAS COMPLEMENTARIAS SOBRE EL CORREDOR VIAL ALTO DEL CHUSCAL-ARMENIA (60AN08-1), DE LA SUBREGION OCCIDENTE</t>
  </si>
  <si>
    <r>
      <t xml:space="preserve">18681 de 01/09/2017
</t>
    </r>
    <r>
      <rPr>
        <strike/>
        <sz val="10"/>
        <color rgb="FFFF0000"/>
        <rFont val="Arial"/>
        <family val="2"/>
      </rPr>
      <t>19157 de 10/10/2017</t>
    </r>
    <r>
      <rPr>
        <sz val="10"/>
        <rFont val="Arial"/>
        <family val="2"/>
      </rPr>
      <t xml:space="preserve">
21167 de 21/02/2018</t>
    </r>
  </si>
  <si>
    <t>Estado del Proceso Convocado
ACTA DE CIERRE CON ANEXOS (2) 15-03-2018 11:48 AM
ACTA DE AUDIENCIA CON ANEXOS 05-03-2018 03:58 PM
Estado del Proceso Borrador
EP de , 01 de diciembre de 2017 01:02 p.m.
Recursos de Regalías-Recursos Propios</t>
  </si>
  <si>
    <t>PAULO ANDRÉS PÉREZ GIRALDO/Interventoría Externa</t>
  </si>
  <si>
    <t>INTERVENTORIA TECNICA, ADMINISTRATIVA, AMBIENTAL, FINANCIERA Y LEGAL PARA EL MEJORAMIENTO Y CONSTRUCCIÓN DE OBRAS COMPLEMENTARIAS SOBRE EL CORREDOR VIAL ALTO DEL CHUSCAL-ARMENIA (60AN08-1), DE LA SUBREGION OCCIDENTE</t>
  </si>
  <si>
    <r>
      <t xml:space="preserve">18682 de 01/09/2017
</t>
    </r>
    <r>
      <rPr>
        <strike/>
        <sz val="10"/>
        <color rgb="FFFF0000"/>
        <rFont val="Arial"/>
        <family val="2"/>
      </rPr>
      <t>19158 de 10/10/2017</t>
    </r>
    <r>
      <rPr>
        <sz val="10"/>
        <rFont val="Arial"/>
        <family val="2"/>
      </rPr>
      <t xml:space="preserve">
21168 de 21/02/2018</t>
    </r>
  </si>
  <si>
    <t>Estado del Proceso Convocado
RESOLUCION DE APERTURA 8003 09-03-2018 04:18 PM
Recursos de Regalías-Recursos Propios</t>
  </si>
  <si>
    <t xml:space="preserve">MEJORAMIENTO Y CONSTRUCCIÓN DE OBRAS COMPLEMENTARIAS SOBRE EL CORREDOR VIAL SAN FERMIN-BRICEÑO (25AN13), DE LA SUBREGION NORTE
</t>
  </si>
  <si>
    <r>
      <t xml:space="preserve">18683 de 01/09/2017
</t>
    </r>
    <r>
      <rPr>
        <strike/>
        <sz val="10"/>
        <color rgb="FFFF0000"/>
        <rFont val="Arial"/>
        <family val="2"/>
      </rPr>
      <t>19159 de 10/10/2017</t>
    </r>
    <r>
      <rPr>
        <sz val="10"/>
        <rFont val="Arial"/>
        <family val="2"/>
      </rPr>
      <t xml:space="preserve">
21169 de 21/02/2018</t>
    </r>
  </si>
  <si>
    <t>Estado del Proceso Convocado
ACTA DE CIERRE 16-03-2018 10:24 AM
AUDIENCIA PUBLICA DE RIESOS LIC-7993 05-03-2018 05:13 PM
EP de 30 de noviembre de 2017 04:26 p.m.
Recursos de Regalías-Recursos Propios</t>
  </si>
  <si>
    <t>MARIA YANET VALENCIA CEBALLOS/Interventoría Externa</t>
  </si>
  <si>
    <t>INTERVENTORIA TECNICA, ADMINISTRATIVA, AMBIENTAL, FINANCIERA Y LEGAL PARA EL MEJORAMIENTO Y CONSTRUCCIÓN DE OBRAS COMPLEMENTARIAS SOBRE EL CORREDOR VIAL SAN FERMIN-BRICEÑO (25AN13), DE LA SUBREGION NORTE</t>
  </si>
  <si>
    <r>
      <t xml:space="preserve">18684 de 01/09/2017
</t>
    </r>
    <r>
      <rPr>
        <strike/>
        <sz val="10"/>
        <color rgb="FFFF0000"/>
        <rFont val="Arial"/>
        <family val="2"/>
      </rPr>
      <t>19160 de 10/10/2017</t>
    </r>
    <r>
      <rPr>
        <sz val="10"/>
        <rFont val="Arial"/>
        <family val="2"/>
      </rPr>
      <t xml:space="preserve">
21170 de 21/02/2018 </t>
    </r>
  </si>
  <si>
    <t>Estado del Proceso Borrador
RESOLUCION APERTURA 08-03-2018 05:28 PM
Recursos de Regalías-Recursos Propios</t>
  </si>
  <si>
    <t>MARIA YANET VALENCIA CEBALLOS</t>
  </si>
  <si>
    <t xml:space="preserve">MEJORAMIENTO Y CONSTRUCCIÓN DE OBRAS COMPLEMENTARIAS SOBRE EL CORREDOR VIAL SALGAR-LA CÁMARA-LA QUIEBRA (60AN05-1), DE LA SUBREGION SUROESTE
</t>
  </si>
  <si>
    <r>
      <t xml:space="preserve">18685 de 01/09/2017
</t>
    </r>
    <r>
      <rPr>
        <strike/>
        <sz val="10"/>
        <color rgb="FFFF0000"/>
        <rFont val="Arial"/>
        <family val="2"/>
      </rPr>
      <t>19161 de 10/10/2017</t>
    </r>
    <r>
      <rPr>
        <sz val="10"/>
        <rFont val="Arial"/>
        <family val="2"/>
      </rPr>
      <t xml:space="preserve">
21171 de 21/02/2018</t>
    </r>
  </si>
  <si>
    <t>Estado del Proceso Convocado
ACTA CIERRE Y APERTURA PROPUESTAS 7990 16-03-2018 06:01 PM
ACTA DE AUDIENCIA RIESGOS LIC 7990 02-03-2018 03:54 PM
Estado del Proceso Borrador
EP de 01 de diciembre de 2017 11:16 a.m.
Recursos de Regalías-Recursos Propios</t>
  </si>
  <si>
    <t>MABEL EMILCE GARCIA BUITRAGO/Interventoría Externa</t>
  </si>
  <si>
    <t>INTERVENTORIA TECNICA, ADMINISTRATIVA, AMBIENTAL, FINANCIERA Y LEGAL PARA EL MEJORAMIENTO Y CONSTRUCCIÓN DE OBRAS COMPLEMENTARIAS SOBRE EL CORREDOR VIAL SALGAR-LA CÁMARA-LA QUIEBRA (60AN05-1), DE LA SUBREGION SUROESTE</t>
  </si>
  <si>
    <r>
      <t xml:space="preserve">18686 de 01/09/2017
</t>
    </r>
    <r>
      <rPr>
        <strike/>
        <sz val="10"/>
        <color rgb="FFFF0000"/>
        <rFont val="Arial"/>
        <family val="2"/>
      </rPr>
      <t>19162 de 10/10/2017</t>
    </r>
    <r>
      <rPr>
        <sz val="10"/>
        <rFont val="Arial"/>
        <family val="2"/>
      </rPr>
      <t xml:space="preserve">
21173 de 21/02/2018</t>
    </r>
  </si>
  <si>
    <t>Estado del Proceso Convocado
RESOLUCION APERTURA PROCESO 7997 09-03-2018 04:10 PM
Recursos de Regalías-Recursos Propios</t>
  </si>
  <si>
    <t>MABEL EMILCE GARCIA BUITRAGO</t>
  </si>
  <si>
    <t>MEJORAMIENTO Y CONSTRUCCIÓN DE OBRAS COMPLEMENTARIAS SOBRE EL CORREDOR VIAL SONSÓN-LA QUIEBRA-NARIÑO (56AN10), DE LA SUBREGION ORIENTE</t>
  </si>
  <si>
    <r>
      <t xml:space="preserve">18687 de 01/09/2017
</t>
    </r>
    <r>
      <rPr>
        <strike/>
        <sz val="10"/>
        <color rgb="FFFF0000"/>
        <rFont val="Arial"/>
        <family val="2"/>
      </rPr>
      <t>19163 de 10/10/2017</t>
    </r>
    <r>
      <rPr>
        <sz val="10"/>
        <rFont val="Arial"/>
        <family val="2"/>
      </rPr>
      <t xml:space="preserve">
21104 de 13/02/2018</t>
    </r>
  </si>
  <si>
    <t>Estado del Proceso Convocado
ACTA DE CIERRE Y APERTURA DE PROPUESTAS 7992  02-03-2018 03:56 PM
RESOLUCION DE APERTURA 7992 14-02-2018 06:18 PM
Estado del Proceso Borrador
EP de , 04 de diciembre de 2017 03:32 p.m
Recursos de Regalías-Recursos Propios</t>
  </si>
  <si>
    <t>MARCO ALFONSO GOMEZ PUCHE/Interventoría Externa</t>
  </si>
  <si>
    <t>INTERVENTORIA TECNICA, ADMINISTRATIVA, AMBIENTAL, FINANCIERA Y LEGAL PARA EL MEJORAMIENTO Y CONSTRUCCIÓN DE OBRAS COMPLEMENTARIAS SOBRE EL CORREDOR VIAL SONSÓN-LA QUIEBRA-NARIÑO (56AN10), DE LA SUBREGION ORIENTE</t>
  </si>
  <si>
    <r>
      <t xml:space="preserve">18688 de 01/09/2017
</t>
    </r>
    <r>
      <rPr>
        <strike/>
        <sz val="10"/>
        <color rgb="FFFF0000"/>
        <rFont val="Arial"/>
        <family val="2"/>
      </rPr>
      <t>19164 de 10/10/2017</t>
    </r>
    <r>
      <rPr>
        <sz val="10"/>
        <rFont val="Arial"/>
        <family val="2"/>
      </rPr>
      <t xml:space="preserve">
21105 de 13/02/2018</t>
    </r>
  </si>
  <si>
    <t>Estado del Proceso Convocado
ACTA DE CIERRE 7998 05-03-2018 11:42 AM
RESOLUCION DE APERTURA 2018060023871 19-02-2018 05:55 PM
Estado del Proceso Borrador
Recursos de Regalías-Recursos Propios</t>
  </si>
  <si>
    <t>MARCO ALFONSO GOMEZ PUCHE</t>
  </si>
  <si>
    <t xml:space="preserve">MEJORAMIENTO Y CONSTRUCCIÓN DE OBRAS COMPLEMENTARIAS SOBRE EL CORREDOR VIAL LA QUIEBRA-ARGELIA (56AN10-1), DE LA SUBREGION ORIENTE
</t>
  </si>
  <si>
    <r>
      <t xml:space="preserve">18689 de 01/09/2017
</t>
    </r>
    <r>
      <rPr>
        <strike/>
        <sz val="10"/>
        <color rgb="FFFF0000"/>
        <rFont val="Arial"/>
        <family val="2"/>
      </rPr>
      <t>19165 de 10/10/2017
19166 de 10/10/2017</t>
    </r>
    <r>
      <rPr>
        <sz val="10"/>
        <rFont val="Arial"/>
        <family val="2"/>
      </rPr>
      <t xml:space="preserve">
21106 de 13/02/2018</t>
    </r>
  </si>
  <si>
    <t>Estado del Proceso Convocado
ACTADECIERREYAPERTURAPROPUESTAS 05-03-2018 05:32 PM
RESOLUCION DE APERTURA 14-02-2018 06:56 PM
Estado del Proceso Borrador
EP de 29 de noviembre de 2017 03:33 p.m.
Recursos de Regalías-Recursos Propios</t>
  </si>
  <si>
    <t>DAVID CALLEJAS SAULE/Interventoría Externa</t>
  </si>
  <si>
    <t>INTERVENTORIA TECNICA, ADMINISTRATIVA, AMBIENTAL, FINANCIERA Y LEGAL PARA EL MEJORAMIENTO Y CONSTRUCCIÓN DE OBRAS COMPLEMENTARIAS SOBRE EL CORREDOR VIAL LA QUIEBRA-ARGELIA (56AN10-1), DE LA SUBREGION ORIENTE</t>
  </si>
  <si>
    <r>
      <t xml:space="preserve">18690 de 01/09/2017
</t>
    </r>
    <r>
      <rPr>
        <strike/>
        <sz val="10"/>
        <color rgb="FFFF0000"/>
        <rFont val="Arial"/>
        <family val="2"/>
      </rPr>
      <t>19167 de 10/10/2017</t>
    </r>
    <r>
      <rPr>
        <sz val="10"/>
        <rFont val="Arial"/>
        <family val="2"/>
      </rPr>
      <t xml:space="preserve">
21107 de 13/02/2018</t>
    </r>
  </si>
  <si>
    <t>Estado del Proceso Convocado
ACTAPERTURA 06-03-2018 03:36 PM
RESOLUCION DE APERTURA 19-02-2018 05:40 PM
Estado del Proceso Borrador
Recursos de Regalías-Recursos Propios</t>
  </si>
  <si>
    <t>DAVID CALLEJAS SAULE</t>
  </si>
  <si>
    <t>MEJORAMIENTO Y CONSTRUCCIÓN DE OBRAS COMPLEMENTARIAS SOBRE EL CORREDOR VIAL COCORNÁ - EL RAMAL (GRANADA)(60AN17-1), DE LA SUBREGION ORIENTE</t>
  </si>
  <si>
    <r>
      <t xml:space="preserve">19722 de 28/11/2017
</t>
    </r>
    <r>
      <rPr>
        <strike/>
        <sz val="10"/>
        <color rgb="FFFF0000"/>
        <rFont val="Arial"/>
        <family val="2"/>
      </rPr>
      <t>19838 de 30/11/2017</t>
    </r>
    <r>
      <rPr>
        <sz val="10"/>
        <rFont val="Arial"/>
        <family val="2"/>
      </rPr>
      <t xml:space="preserve">
21174 de 21/02/2018</t>
    </r>
  </si>
  <si>
    <t>Estado del Proceso Convocado
ACTA DE CIERRE Y APERTURA DE PROPUESTAS LIC-7993 15-03-2018 11:35 AM
ACTA DE AUDIENCIA DE RIESGOS LIC-7993 02-03-2018 03:47 PM
Estado del Proceso Borrador
Recursos de Regalías-Recursos Propios</t>
  </si>
  <si>
    <t>IVAN DARIO DE VARGAS CABARCAS/Interventoría Externa</t>
  </si>
  <si>
    <t>INTERVENTORIA TECNICA, ADMINISTRATIVA, AMBIENTAL, FINANCIERA Y LEGAL PARA EL MEJORAMIENTO Y CONSTRUCCIÓN DE OBRAS COMPLEMENTARIAS SOBRE EL CORREDOR VIAL COCORNÁ - EL RAMAL (GRANADA)(60AN17-1), DE LA SUBREGION ORIENTE</t>
  </si>
  <si>
    <r>
      <t xml:space="preserve">19723 de 28/11/2017
</t>
    </r>
    <r>
      <rPr>
        <strike/>
        <sz val="10"/>
        <color rgb="FFFF0000"/>
        <rFont val="Arial"/>
        <family val="2"/>
      </rPr>
      <t>19839 de 30/11/2017</t>
    </r>
    <r>
      <rPr>
        <sz val="10"/>
        <rFont val="Arial"/>
        <family val="2"/>
      </rPr>
      <t xml:space="preserve">
21175 de 21/02/2018</t>
    </r>
  </si>
  <si>
    <t>Estado del Proceso Convocado
RESOLUCION DE APERTURA 8004  09-03-2018 04:50 PM
Recursos de Regalías-Recursos Propios</t>
  </si>
  <si>
    <t>IVAN DARIO DE VARGAS CABARCAS</t>
  </si>
  <si>
    <t>MEJORAMIENTO Y CONSTRUCCIÓN DE OBRAS COMPLEMENTARIAS SOBRE EL CORREDOR VIAL SOFIA-YOLOMBÓ (62AN23), DE LA SUBREGION NORDESTE</t>
  </si>
  <si>
    <r>
      <t xml:space="preserve">18693 de 01/09/2017
</t>
    </r>
    <r>
      <rPr>
        <strike/>
        <sz val="10"/>
        <color rgb="FFFF0000"/>
        <rFont val="Arial"/>
        <family val="2"/>
      </rPr>
      <t>19170 de 10/10/2017</t>
    </r>
    <r>
      <rPr>
        <sz val="10"/>
        <rFont val="Arial"/>
        <family val="2"/>
      </rPr>
      <t xml:space="preserve">
21108 de 13/02/2018
21109 de 13/02/2018</t>
    </r>
  </si>
  <si>
    <t>Estado del Proceso Convocado
ACTA DE CIERRE 7982 05-03-2018 11:29 AM
RESOLUCION DE APERTURA 14-02-2018 06:03 PM
Estado del Proceso Borrador
E.P. de 28 de noviembre de 2017 11:07 a.m.
Recursos de Regalías-Recursos Propios</t>
  </si>
  <si>
    <t>OSCAR IVAN OSORIO PELAEZ/Interventoría Externa</t>
  </si>
  <si>
    <t>INTERVENTORIA TECNICA, ADMINISTRATIVA, AMBIENTAL, FINANCIERA Y LEGAL PARA EL MEJORAMIENTO Y CONSTRUCCIÓN DE OBRAS COMPLEMENTARIAS SOBRE EL CORREDOR VIAL SOFIA-YOLOMBÓ (62AN23), DE LA SUBREGION NORDESTE</t>
  </si>
  <si>
    <r>
      <t xml:space="preserve">18694 de 01/09/2017
</t>
    </r>
    <r>
      <rPr>
        <strike/>
        <sz val="10"/>
        <color rgb="FFFF0000"/>
        <rFont val="Arial"/>
        <family val="2"/>
      </rPr>
      <t>19171 de 10/10/2017</t>
    </r>
    <r>
      <rPr>
        <sz val="10"/>
        <rFont val="Arial"/>
        <family val="2"/>
      </rPr>
      <t xml:space="preserve">
21110 de 13/02/2018</t>
    </r>
  </si>
  <si>
    <t>Estado del Proceso Convocado
ACTA DE CIERRE Y APERTURA DE PROPUESTAS 7999 06-03-2018 03:33 PM
RESOLUCION APERTURA 2018060023870 19-02-2018 06:04 PM
Estado del Proceso Borrador
Recursos de Regalías-Recursos Propios</t>
  </si>
  <si>
    <t>OSCAR IVAN OSORIO PELAEZ</t>
  </si>
  <si>
    <t> 95111601</t>
  </si>
  <si>
    <r>
      <t xml:space="preserve">CONVENIO PARA LA ENTREGA DE LOS RECURSOS PROVENIENTES POR LA VENTA DE ISAGEN AL DEPARTAMENTO DE ANTIOQUIA, PARA LA CONSTRUCCION DE CICLOINFRAESTRUCTURA EN LAS SUBREGIONES DE URABA, OCCIDENTE Y AREA METROPOLITANA </t>
    </r>
    <r>
      <rPr>
        <sz val="10"/>
        <color rgb="FFFF0000"/>
        <rFont val="Calibri"/>
        <family val="2"/>
        <scheme val="minor"/>
      </rPr>
      <t>DEL VALLE DE ABURRA</t>
    </r>
    <r>
      <rPr>
        <sz val="10"/>
        <rFont val="Calibri"/>
        <family val="2"/>
        <scheme val="minor"/>
      </rPr>
      <t xml:space="preserve"> DEL DEPARTAMENTO DE ANTIOQUIA</t>
    </r>
  </si>
  <si>
    <t>Recursos de Isagen</t>
  </si>
  <si>
    <t xml:space="preserve">km ciclo-vías, senderos peatonales y/o moto-rutas construidos (31050701)
</t>
  </si>
  <si>
    <t>Construcción de cicloinfraestructura en subregiones del Departamento de Antioquia</t>
  </si>
  <si>
    <t>180127
BPIN 2017003050010</t>
  </si>
  <si>
    <t>Construcción de ciclovías</t>
  </si>
  <si>
    <t xml:space="preserve">Gestíon y adquisición de predios; señalización y semaforos, plan manejo de transito, obras hidrosanitarias, estructuras de concreto, estructuras de pavimento y paisajismo.  
</t>
  </si>
  <si>
    <t>RE-20-26-2017</t>
  </si>
  <si>
    <r>
      <t xml:space="preserve">21053 de 06/02/2018 
</t>
    </r>
    <r>
      <rPr>
        <strike/>
        <sz val="10"/>
        <color rgb="FFFF0000"/>
        <rFont val="Arial"/>
        <family val="2"/>
      </rPr>
      <t>21015 de 02/02/2018</t>
    </r>
  </si>
  <si>
    <t>S2017060109419 de 10/11/2017</t>
  </si>
  <si>
    <t>2017-AS-20-0025</t>
  </si>
  <si>
    <t>INSTITUTO DEPARTAMENTAL DE DEPORTES DE ANTIOQUIA
Indeportes Antioquia</t>
  </si>
  <si>
    <t>Fecha de Firma del Contrato 10 de noviembre de 2017
Fecha de Inicio de Ejecución del Contrato 01 de febrero de 2018
Plazo de Ejecución del Contrato 13 Meses</t>
  </si>
  <si>
    <t>Leticia Omaira Hoyos Zuluaga</t>
  </si>
  <si>
    <t xml:space="preserve">CONVENIO DE COOPERACIÓN PARA LA ENTREGA DE RECURSOS PROVENIENTES DE LA VENTA DE ISAGEN PARA REALIZAR LA CONSTRUCCION DE PASEOS URBANOS DE MALECON TURISTICO ETAPA 1 EN LOS BARRIOS SANTAFE Y LA PLAYA DEL MUNICIPIO DE TURBO
</t>
  </si>
  <si>
    <t>otros espacios públicos (muelles, malecones, entre otros) construidos y/o mantenidos (31050603)</t>
  </si>
  <si>
    <t>Construcción de paseos urbanos de malecón, Etapa 1 en los Barrios Santafe y La Playa de Turbo Antioquia</t>
  </si>
  <si>
    <t>180128
BPIN 2017003050012</t>
  </si>
  <si>
    <t>Malecón construido
Vía urbana pavimentada</t>
  </si>
  <si>
    <t>Construcción de andenes, obras de drenaje, pavimentación de vía y obras urbanisticas.</t>
  </si>
  <si>
    <t>RE-20-27-2017</t>
  </si>
  <si>
    <r>
      <t xml:space="preserve">21052 de 06/02/2018
</t>
    </r>
    <r>
      <rPr>
        <strike/>
        <sz val="10"/>
        <color rgb="FFFF0000"/>
        <rFont val="Arial"/>
        <family val="2"/>
      </rPr>
      <t>21014 de 02/02/2018</t>
    </r>
  </si>
  <si>
    <t>2017-AS-20-0026</t>
  </si>
  <si>
    <r>
      <t xml:space="preserve">MEJORAMIENTO DE VIAS SECUNDARIAS EN LA SUBREGION ORIENTE DE ANTIOQUIA CON RECURSOS PROVENIENTES DE LA ENAGENACION DE ISAGEN PARA LA VIA  LA AURORA - SONADORA DEL </t>
    </r>
    <r>
      <rPr>
        <sz val="10"/>
        <rFont val="Arial"/>
        <family val="2"/>
      </rPr>
      <t>MUNICIPIO DE GUATAPE</t>
    </r>
  </si>
  <si>
    <t xml:space="preserve">5 MESES </t>
  </si>
  <si>
    <t>km de vías de la RVS mantenidas, mejoradas y/o rehabilitadas en afirmado 
(31050305)
310503000</t>
  </si>
  <si>
    <t>Mejoramiento de vías secundarias en la subregión Oriente de Antioquia</t>
  </si>
  <si>
    <t>Vías secundarias mejoradas</t>
  </si>
  <si>
    <t>Construcción de obras de drenaje
Mejoramiento de la capa de rodadura
Señalización de los tramos a intervenir</t>
  </si>
  <si>
    <r>
      <rPr>
        <strike/>
        <sz val="10"/>
        <color rgb="FFFF0000"/>
        <rFont val="Arial"/>
        <family val="2"/>
      </rPr>
      <t>21032 de 06/02/2018</t>
    </r>
    <r>
      <rPr>
        <sz val="10"/>
        <rFont val="Arial"/>
        <family val="2"/>
      </rPr>
      <t xml:space="preserve">
21087 de 12/02/2018</t>
    </r>
  </si>
  <si>
    <t>Estado del Proceso Convocado
RESOLUSION APERTURA 8118 16-03-2018 04:21 PM</t>
  </si>
  <si>
    <t>Luis Eduardo Tobón Cardona/Interventoría Externa contratada por INVIAS</t>
  </si>
  <si>
    <t>72141003
72141104
72141106</t>
  </si>
  <si>
    <t xml:space="preserve">MEJORAMIENTO DE VIAS SECUNDARIAS EN LA SUBREGION ORIENTE DE ANTIOQUIA CON RECURSOS PROVENIENTES DE LA ENAJENACION DE ISAGEN EN LA VIA  EL PEÑOL- SAN VICENTE DEL MUNICIPIO DE EL PEÑOL </t>
  </si>
  <si>
    <t>7 MESES</t>
  </si>
  <si>
    <t>3837980 3837982</t>
  </si>
  <si>
    <t>km de vías de la RVS mantenidas, mejoradas y/o rehabilitadas en afirmado 
(31050305)
310503001</t>
  </si>
  <si>
    <t>21083 de 12/02/2018</t>
  </si>
  <si>
    <t>Estado del Proceso Convocado
ADENDA No 1 CRONOGRAMA 13-03-2018 06:28 PM:
Publicación del Informe de Evaluación 23 de abril de 2018.
RESOLUCION DE APERTURA 05-03-2018 10:48 PM</t>
  </si>
  <si>
    <t xml:space="preserve">MEJORAMIENTO DE VIAS SECUNDARIAS EN LA SUBREGION ORIENTE DE ANTIOQUIA CON RECURSOS PROVENIENTES DE LA ENAJENACION DE ISAGEN EN LAS VIAS  ALEJANDRIA- EL BIZCOCHO  Y LA PALMA - EL VERTEDERO DEL MUNICIPIO DE SAN RAFAEL 
</t>
  </si>
  <si>
    <t>3837980 3837983</t>
  </si>
  <si>
    <t>km de vías de la RVS mantenidas, mejoradas y/o rehabilitadas en afirmado 
(31050305)
310503002</t>
  </si>
  <si>
    <t>21084 de 12/02/2018</t>
  </si>
  <si>
    <t>Estado del Proceso Convocado
 3 RESOLUCIÓN DE APERTURA 16-03-2018 05:46 PM</t>
  </si>
  <si>
    <r>
      <t xml:space="preserve">MEJORAMIENTO DE VIAS SECUNDARIAS EN LA SUBREGION ORIENTE DE ANTIOQUIA CON RECURSOS PROVENIENTES DE LA ENAGENACION DE ISAGEN PARA LA VIA  MARINILLA- EL SANTUARIO DEL </t>
    </r>
    <r>
      <rPr>
        <sz val="10"/>
        <rFont val="Arial"/>
        <family val="2"/>
      </rPr>
      <t xml:space="preserve">MUNICIPIO DE </t>
    </r>
    <r>
      <rPr>
        <sz val="10"/>
        <color rgb="FFFF0000"/>
        <rFont val="Arial"/>
        <family val="2"/>
      </rPr>
      <t xml:space="preserve">EL </t>
    </r>
    <r>
      <rPr>
        <sz val="10"/>
        <rFont val="Arial"/>
        <family val="2"/>
      </rPr>
      <t>SANTUARIO</t>
    </r>
  </si>
  <si>
    <t>21033 de 06/02/2018</t>
  </si>
  <si>
    <t>Estado del Proceso Convocado
RESOLUCION DE APERTURA 8124 16-03-2018 05:14 PM</t>
  </si>
  <si>
    <t xml:space="preserve">MEJORAMIENTO DE VIAS SECUNDARIAS EN LA SUBREGION ORIENTE DE ANTIOQUIA CON RECURSOS PROVENIENTES DE LA ENAGENACION DE ISAGEN PARA LA VIA SAN ROQUE - EL VERTEDERO DEL MUNICIPIO DE SAN ROQUE </t>
  </si>
  <si>
    <t xml:space="preserve">7 MESES </t>
  </si>
  <si>
    <t>21035 de 06/02/2018</t>
  </si>
  <si>
    <t>Estado del Proceso Convocado
RESOLUCION DE APERTURA 05-03-2018 10:42 PM</t>
  </si>
  <si>
    <t>MEJORAMIENTO DE VIAS SECUNDARIAS EN VARIAS SUBREGIONES DE ANTIOQUIA CON RECURSOS PROVENIENTES DE LA ENAGENACION DE ISAGEN PARA LA  VIA  ARMENIA - ALTO EL CHUSCAL DEL MUNICIPIO DE ARMENIA EN LA SUBREGION OCCIDENTE DE ANTIOQUIA</t>
  </si>
  <si>
    <t>Mejoramiento de vías secundarias en varias subregiones de Antioquia</t>
  </si>
  <si>
    <t>21037 de 06/02/2018</t>
  </si>
  <si>
    <t>Estado del Proceso Convocado
ACTA DE CIERRE Y APERTURA DE PROPUESTAS 8114  22-03-2018 03:50 PM
RESOLUCION APERTURA 2018060026414 - 8114  05-03-2018 09:12 PM</t>
  </si>
  <si>
    <t>MEJORAMIENTO DE VIAS SECUNDARIAS EN VARIAS SUBREGIONES DE ANTIOQUIA CON RECURSOS PROVENIENTES DE LA ENAGENACION DE ISAGEN PARA LA  VIA  CAICEDO - LA USA  DEL MUNICIPIO DE CAICEDO EN LA SUBREGION OCCIDENTE DE ANTIOQUIA</t>
  </si>
  <si>
    <t>5 MESES</t>
  </si>
  <si>
    <t>21038 de 06/02/2018</t>
  </si>
  <si>
    <t>Estado del Proceso Convocado
RESOLUSION APERTURA PROCESO 8116 16-03-2018 03:29 PM</t>
  </si>
  <si>
    <t>MEJORAMIENTO DE VIAS SECUNDARIAS EN VARIAS SUBREGIONES DE ANTIOQUIA CON RECURSOS PROVENIENTES DE LA ENAGENACION DE ISAGEN PARA LA VIA CAÑAS GORDAS - FRONTINO DEL MUNICIPIO DE FRONTINO EN LA SUBREGION OCCIDENTE DE ANTIOQUIA</t>
  </si>
  <si>
    <t>21039 de 06/02/2018</t>
  </si>
  <si>
    <t>Suspendido</t>
  </si>
  <si>
    <r>
      <rPr>
        <sz val="8"/>
        <color rgb="FFFF0000"/>
        <rFont val="Calibri"/>
        <family val="2"/>
        <scheme val="minor"/>
      </rPr>
      <t>AVISO SUSPENSIÓN
22-02-2018 02:17 PM</t>
    </r>
    <r>
      <rPr>
        <sz val="8"/>
        <rFont val="Calibri"/>
        <family val="2"/>
        <scheme val="minor"/>
      </rPr>
      <t xml:space="preserve">
De: MARYI YAMILE ZULUAGA GARCES 
Enviado el: jueves, 22 de febrero de 2018 10:15 a. m.
Para: DIANA VELEZ BETANCUR &lt;Diana.Velez@antioquia.gov.co&gt;
CC: RODRIGO ECHEVERRY OCHOA &lt;rodrigo.echeverry@antioquia.gov.co&gt;
Asunto: INFORMACION PARA CREACION DE NECESIDAD
Envio archivo adjunto con informacion para creacion de necesidad convenio Municipio de Concepcion y la anulacion de CDP 3500039455 convenio Municipio de Frontino
</t>
    </r>
  </si>
  <si>
    <t>MEJORAMIENTO DE VIAS SECUNDARIAS EN VARIAS SUBREGIONES DE ANTIOQUIA CON RECURSOS PROVENIENTES DE LA ENAGENACION DE ISAGEN PARA LA VIA  HELICONIA - ALTO EL CHUSCAL DEL MUNICIPIO DE HELICONIA EN LA SUBREGION OCCIDENTE DE ANTIOQUIA</t>
  </si>
  <si>
    <t>21040 de 06/02/2018</t>
  </si>
  <si>
    <t>Estado del Proceso Convocado
ADENDA No 1 CRONOGRAMA 13-03-2018 06:31 PM: 
Entrega de propuestas – Cierre 22 de marzo de 2018 a las 14:30 horas.
RESOLUCION DE APERTURA 05-03-2018 10:55 PM</t>
  </si>
  <si>
    <t>MEJORAMIENTO DE VIAS SECUNDARIAS EN VARIAS SUBREGIONES DE ANTIOQUIA CON RECURSOS PROVENIENTES DE LA ENAGENACION DE ISAGEN PARA LA VIA   ABRIAQUI - FRONTINO DEL MUNICIPIO DE FRONTINO EN LA SUBREGION OCCIDENTE DE ANTIOQUIA</t>
  </si>
  <si>
    <t>21036 de 06/02/2018</t>
  </si>
  <si>
    <t>Estado del Proceso Convocado
RESOLUCION DE APERTURA 8121 16-03-2018 06:01 PM</t>
  </si>
  <si>
    <t>MEJORAMIENTO DE VIAS TERCIARIAS CON RECURSOS PROVENIENTES DE LA ENAGENACION DE ISAGEN EN LA SUBREGIÓN ORIENTE DE ANTIOQUIA PARA LAS VIAS CHAPARRAL - JUAN XXIII  Y  LAS HOJAS - RIO ABAJO, Y EN VARIAS SUBREGIONES DE ANTIOQUIA PARA LA VÍA CORAL - SANTA RITA CHAPARRAL DEL MUNICIPIO DE SAN VICENTE</t>
  </si>
  <si>
    <t xml:space="preserve">Vías de la RVT mantenidas, mejoradas, rehabilitadas y/o pavimentadas
(32040201)
320402000 </t>
  </si>
  <si>
    <t>Mejoramiento de vías terciarias en la subregión Oriente de Antioquia
Mejoramiento de vías terciarias en varias subregiones de Antioquia</t>
  </si>
  <si>
    <t xml:space="preserve">180124
180129
</t>
  </si>
  <si>
    <t>Vías terciarias mejoradas</t>
  </si>
  <si>
    <t>21042 de 06/02/2018
21061 de 07/02/2018</t>
  </si>
  <si>
    <t>Estado del Proceso Convocado
RESOLUCION DE APERTURA 16-03-2018 02:38 PM</t>
  </si>
  <si>
    <t>MEJORAMIENTO DE VIAS TERCIARIAS EN LA SUBREGION DE ORIENTE DE ANTIOQUIA CON RECURSOS PROVENIENTES DE LA ENAGENACION DE ISAGEN PARA LAS LAS VIAS GARRIDO - TOLDAS Y MOSQUITA - CARMIN - TOLDAS DEL MUNICIPIO DE GUARNE</t>
  </si>
  <si>
    <t>Mejoramiento de vías terciarias en la subregión Oriente de Antioquia</t>
  </si>
  <si>
    <t>21043 de 06/02/2018</t>
  </si>
  <si>
    <t>Estado del Proceso Convocado
RESOLUCION DE APERTURA 8119 16-03-2018 06:08 PM</t>
  </si>
  <si>
    <r>
      <t xml:space="preserve">MEJORAMIENTO DE VIAS TERCIARIAS EN LA SUBREGION DE ORIENTE DE ANTIOQUIA CON RECURSOS PROVENIENTES DE LA ENAGENACION DE ISAGEN PARA LA VIA EL CARMEN-MARINILLA  DEL MUNICIPIO DEL CARMEN </t>
    </r>
    <r>
      <rPr>
        <sz val="10"/>
        <color rgb="FFFF0000"/>
        <rFont val="Calibri"/>
        <family val="2"/>
        <scheme val="minor"/>
      </rPr>
      <t>DE VIBORAL</t>
    </r>
  </si>
  <si>
    <t>21044 de 06/02/2018</t>
  </si>
  <si>
    <t>Estado del Proceso Convocado
RESOLUCION DE APERTURA 8123 16-03-2018 04:53 PM</t>
  </si>
  <si>
    <t>MEJORAMIENTO DE VIAS TERCIARIAS EN LA SUBREGION DE ORIENTE DE ANTIOQUIA CON RECURSOS PROVENIENTES DE LA ENAJENACION DE ISAGEN EN LAS VIAS  RANCHO TRISTE-SAN JOSE, SAN JOSE-NAZARETH, TABACAL ALTO - SAN JOSE Y LA LUCHA-SAN NICOLAS DEL MUNICIPIO DE LA CEJA</t>
  </si>
  <si>
    <t>Vías de la RVT mantenidas, mejoradas, rehabilitadas y/o pavimentadas
(32040201)
320402001</t>
  </si>
  <si>
    <t>21085 de 12/02/2018</t>
  </si>
  <si>
    <t>Estado del Proceso Convocado
RESOLUCION APERTURA 8108 16-03-2018 05:39 PM</t>
  </si>
  <si>
    <t xml:space="preserve">MEJORAMIENTO DE VIAS TERCIARIAS EN LA SUBREGION DE ORIENTE DE ANTIOQUIA CON RECURSOS PROVENIENTES DE LA ENAJENACION DE ISAGEN EN LA VIA  EL SANTUARIO- EL PEÑOL  DEL MUNICIPIO DEL SANTUARIO
</t>
  </si>
  <si>
    <t>Vías de la RVT mantenidas, mejoradas, rehabilitadas y/o pavimentadas
(32040201)
320402002</t>
  </si>
  <si>
    <t>21086 de 12/02/2018</t>
  </si>
  <si>
    <t>Estado del Proceso Convocado
RESOLUCION APERTURA-8106- 2018060026416 05-03-2018 09:05 PM</t>
  </si>
  <si>
    <t>MEJORAMIENTO DE VIAS TERCIARIAS EN LA SUBREGION DE ORIENTE DE ANTIOQUIA CON RECURSOS PROVENIENTES DE LA ENAGENACION DE ISAGEN PARA  LA VIA GALILEA-SANTA ANA DEL MUNICIPIO DE GRANADA</t>
  </si>
  <si>
    <t>21045 de 06/02/2018</t>
  </si>
  <si>
    <t>Estado del Proceso Convocado
Resolución Apertura LIC 8126 05-03-2018 09:29 PM</t>
  </si>
  <si>
    <t>MEJORAMIENTO DE VIAS TERCIARIAS EN LA SUBREGION DE ORIENTE DE ANTIOQUIA CON RECURSOS PROVENIENTES DE LA ENAGENACION DE ISAGEN PARA LAS VIAS LA PIEDRA-QUEBRADA ARRIBA Y CAZADIANA-LA PAVA DEL MUNICIPIO DE GUATAPE</t>
  </si>
  <si>
    <t>21046 de 06/02/2018</t>
  </si>
  <si>
    <t>Estado del Proceso Convocado
3 8115 RESOLUCION 2018060030232 16-03-2018 03:35 PM</t>
  </si>
  <si>
    <t>MEJORAMIENTO DE VIAS TERCIARIAS EN VARIAS SUBREGIONES DE ANTIOQUIA CON RECURSOS PROVENIENTES DE LA ENAGENACION DE ISAGEN  PARA LA VIA  ANZA-GUINTAR DEL MUNICIPIO DE ANZA  EN LA SUBREGION OCCIDENTE DE ANTIOQUIA</t>
  </si>
  <si>
    <t>Mejoramiento de vías terciarias en varias subregiones de Antioquia</t>
  </si>
  <si>
    <t>21050 de 06/02/2018</t>
  </si>
  <si>
    <t>Estado del Proceso Convocado
RESOLUCION DE APERTURA PROCESO 8120 16-03-2018 04:34 PM</t>
  </si>
  <si>
    <t>MEJORAMIENTO DE VIAS TERCIARIAS EN VARIAS SUBREGIONES DE ANTIOQUIA CON RECURSOS PROVENIENTES DE LA ENAGENACION DE ISAGEN PARA LA VIA  URRAO-LA ENCARNACION  DEL MUNICIPIO DE URRAO  EN LA SUBREGION SUROESTE  DE ANTIOQUIA</t>
  </si>
  <si>
    <t>21051 de 06/02/2018</t>
  </si>
  <si>
    <t>Estado del Proceso Convocado
RESOLUCION DE APERTURA LIC-8113 16-03-2018 02:06 PM</t>
  </si>
  <si>
    <t>MEJORAMIENTO DE VIAS SECUNDARIAS EN LA SUBREGION ORIENTE DE ANTIOQUIA CON RECURSOS PROVENIENTES DE LA ENAJENACION DE ISAGEN EN LA VIA  SAN VICENTE - CONCEPCION DEL MUNICIPIO DE SAN VICENTE</t>
  </si>
  <si>
    <t>MEJORAMIENTO DE VIAS SECUNDARIAS EN LA SUBREGION ORIENTE DE ANTIOQUIA CON RECURSOS PROVENIENTES DE LA ENAJENACION DE ISAGEN EN LA VIA  CONCEPCION - SAN VICENTE DEL MUNICIPIO DE CONCEPCION</t>
  </si>
  <si>
    <t xml:space="preserve">MEJORAMIENTO DE VIAS SECUNDARIAS EN VARIAS SUBREGIONES DE ANTIOQUIA CON RECURSOS PROVENIENTES DE LA ENAGENACION DE ISAGEN PARA LA VIA CONCEPCION - BARBOSA DEL MUNICIPIO DE CONCEPCION
</t>
  </si>
  <si>
    <t>21034 de 06/02/2018</t>
  </si>
  <si>
    <t>Estado del Proceso Convocado
RES APERTURA LIC 8137 No 2018060030216 16-03-2018 04:14 PM</t>
  </si>
  <si>
    <t>MEJORAMIENTO DE VIAS SECUNDARIAS EN VARIAS SUBREGIONES DE ANTIOQUIA CON RECURSOS PROVENIENTES DE LA ENAGENACION DE ISAGEN PARA LA  VIA  PUEBLORICO- JERICO DEL MUNICIPIO DE PUEBLORICO EN LA SUBREGION SUROESTE DE ANTIOQUIA</t>
  </si>
  <si>
    <t>21041 de 06/02/2018</t>
  </si>
  <si>
    <t xml:space="preserve">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 </t>
  </si>
  <si>
    <t xml:space="preserve">MEJORAMIENTO DE VIAS TERCIARIAS EN LA SUBREGION DE ORIENTE DE ANTIOQUIA CON RECURSOS PROVENIENTES DE LA ENAJENACION DE ISAGEN EN LAS VIAS EL CHUSCAL-PONTEZUELA, CHUSCAL-PANTANILLO Y AMAPOLA-NAZARETH DEL MUNICIPIO DE EL RETIRO </t>
  </si>
  <si>
    <t xml:space="preserve">MEJORAMIENTO DE VIAS TERCIARIAS CON RECURSOS PROVENIENTES DE LA ENAGENACION DE ISAGEN EN LA SUBREGIÓN ORIENTE DE ANTIOQUIA EN LA VIA CRISTO REY - EL ROSAL, Y EN VARIAS SUBREGIONES DE ANTIOQUIA PARA LAS VÍAS LA AMALITA - LAS DELICIAS, UDEM - CANAAN, COMPLEX - TORRES AEROPUERTO Y CAPIRO - PONTEZUELA DEL MUNICIPIO DE RIONEGRO </t>
  </si>
  <si>
    <t>3837980 3837984</t>
  </si>
  <si>
    <t>MEJORAMIENTO DE VIAS TERCIARIAS EN VARIAS SUBREGIONES DE ANTIOQUIA CON RECURSOS PROVENIENTES DE LA ENAGENACION DE ISAGEN PARA  LA VIA  ANILLO VIAL LAS LOMAS-LA RAYA-EL PARAISO DE YONDO  DEL MUNICIPIO DE YONDO  EN LA SUBREGION MAGDALENA MEDIO  DE ANTIOQUIA</t>
  </si>
  <si>
    <t>21049 de 06/02/2018</t>
  </si>
  <si>
    <t>MEJORAMIENTO DE VIAS TERCIARIAS EN VARIAS SUBREGIONES DE ANTIOQUIA CON RECURSOS PROVENIENTES DE LA ENAGENACION DE ISAGEN PARA LA VIA  AUTOPISTA-AQUITANIA  DEL MUNICIPIO DE SAN FRANCISCO</t>
  </si>
  <si>
    <t>21047 de 06/02/2018</t>
  </si>
  <si>
    <t>El 12/02/2018 se solicita la ANULACION DE CDP 3500039444 asociado a la necesidad 21047 de 06/02/2018, ya que el proyecto requiere VF 2019 porque el plazo de ejecución sobrepasa la vigencia 2018</t>
  </si>
  <si>
    <t>MEJORAMIENTO DE VIAS TERCIARIAS EN VARIAS SUBREGIONES DE ANTIOQUIA CON RECURSOS PROVENIENTES DE LA ENAGENACION DE ISAGEN PARA LA VIA  RUBICON-CESTILLAL  DEL MUNICIPIO DE CAÑASGORDAS EN LA SUBREGION OCCIDENTE DE ANTIOQUIA</t>
  </si>
  <si>
    <t>21048 de 06/02/2018</t>
  </si>
  <si>
    <t>Mejoramiento y mantenimiento de vías terciarias para la paz PUERTO RAUDAL - RAUDAL en el Departamento de Antioquia</t>
  </si>
  <si>
    <t>Recursos de Fast Track</t>
  </si>
  <si>
    <t>Mejoramiento y mantenimiento de vías terciarias para la paz en el departamento de Antioquia</t>
  </si>
  <si>
    <t>Vías terciarias pavimentadas</t>
  </si>
  <si>
    <t>Pavimentación de vías - Mejoramiento</t>
  </si>
  <si>
    <t>Jaime Alejandro Gomez Restrepo/Interventoría Externa</t>
  </si>
  <si>
    <t>Interventoria técnica, administrativa, ambiental, financiera y legal para el Mejoramiento y mantenimiento de vías terciarias para la paz PUERTO RAUDAL - RAUDAL en el Departamento de Antioquia</t>
  </si>
  <si>
    <t>Mejoramiento y mantenimiento de vías terciarias para la paz EL 12 - BARRO BLANCO en el Departamento de Antioquia</t>
  </si>
  <si>
    <t>Interventoria técnica, administrativa, ambiental, financiera y legal para el Mejoramiento y mantenimiento de vías terciarias para la paz EL 12 - BARRO BLANCO en el Departamento de Antioquia</t>
  </si>
  <si>
    <t>Mejoramiento y mantenimiento de vías terciarias para la paz PASCUITA- PARTIDAS DE SANTA RITA en el Departamento de Antioquia</t>
  </si>
  <si>
    <t>Interventoria técnica, administrativa, ambiental, financiera y legal para el Mejoramiento y mantenimiento de vías terciarias para la paz PASCUITA- PARTIDAS DE SANTA RITA en el Departamento de Antioquia</t>
  </si>
  <si>
    <t>Mejoramiento y mantenimiento de vías terciarias para la paz VIA LOS CHIVOS - EL PATO en el Departamento de Antioquia</t>
  </si>
  <si>
    <t>Interventoria técnica, administrativa, ambiental, financiera y legal para el Mejoramiento y mantenimiento de vías terciarias para la paz VIA LOS CHIVOS - EL PATO en el Departamento de Antioquia</t>
  </si>
  <si>
    <t>Mejoramiento y mantenimiento de vías terciarias para la paz CAMPO ALEGRE - EL PESCADO  en el Departamento de Antioquia</t>
  </si>
  <si>
    <t>Interventoria técnica, administrativa, ambiental, financiera y legal para el Mejoramiento y mantenimiento de vías terciarias para la paz CAMPO ALEGRE - EL PESCADO  en el Departamento de Antioquia</t>
  </si>
  <si>
    <r>
      <t xml:space="preserve">Mejoramiento y mantenimiento de vías terciarias para la paz EL BAGRE - LOS AGUACATES en el Departamento de Antioquia </t>
    </r>
    <r>
      <rPr>
        <b/>
        <sz val="10"/>
        <color rgb="FFFF0000"/>
        <rFont val="Calibri"/>
        <family val="2"/>
        <scheme val="minor"/>
      </rPr>
      <t>(Esta vía no está en el proyecto)</t>
    </r>
  </si>
  <si>
    <r>
      <t>Interventoria técnica, administrativa, ambiental, financiera y legal para el Mejoramiento y mantenimiento de vías terciarias para la paz EL BAGRE - LOS AGUACATES en el Departamento de Antioquia</t>
    </r>
    <r>
      <rPr>
        <b/>
        <sz val="10"/>
        <color rgb="FFFF0000"/>
        <rFont val="Calibri"/>
        <family val="2"/>
        <scheme val="minor"/>
      </rPr>
      <t xml:space="preserve">  (Esta vía no está en el proyecto)</t>
    </r>
  </si>
  <si>
    <t>Mejoramiento y mantenimiento de vías terciarias para la paz PIAMONTE - LA REVERSA en el Departamento de Antioquia</t>
  </si>
  <si>
    <t>Interventoria técnica, administrativa, ambiental, financiera y legal para el Mejoramiento y mantenimiento de vías terciarias para la paz PIAMONTE - LA REVERSA en el Departamento de Antioquia</t>
  </si>
  <si>
    <t>Mejoramiento y mantenimiento de vías terciarias para la paz LA SOLITA - GUAYABITO A en el Departamento de Antioquia</t>
  </si>
  <si>
    <t>Interventoria técnica, administrativa, ambiental, financiera y legal para el Mejoramiento y mantenimiento de vías terciarias para la paz LA SOLITA - GUAYABITO  en el Departamento de Antioquia</t>
  </si>
  <si>
    <t>Mejoramiento y mantenimiento de vías terciarias para la paz LA VEREDA - EL CINCO en el Departamento de Antioquia</t>
  </si>
  <si>
    <t>Interventoria técnica, administrativa, ambiental, financiera y legal para el Mejoramiento y mantenimiento de vías terciarias para la paz LA VEREDA - EL CINCO en el Departamento de Antioquia</t>
  </si>
  <si>
    <t>Mejoramiento y mantenimiento de vías terciarias para la paz LAS CONCHAS - GRANADA en el Departamento de Antioquia</t>
  </si>
  <si>
    <t>Interventoria técnica, administrativa, ambiental, financiera y legal para el Mejoramiento y mantenimiento de vías terciarias para la paz LAS CONCHAS - GRANADA en el Departamento de Antioquia</t>
  </si>
  <si>
    <t>Mejoramiento y mantenimiento de vías terciarias para la paz SANTA LUCIA - PORVENIR en el Departamento de Antioquia</t>
  </si>
  <si>
    <t>Interventoria técnica, administrativa, ambiental, financiera y legal para el Mejoramiento y mantenimiento de vías terciarias para la paz SANTA LUCIA - PORVENIR en el Departamento de Antioquia</t>
  </si>
  <si>
    <t>Mejoramiento y mantenimiento de vías terciarias para la paz ARGELIA - VILLETA - FLORIDA en el Departamento de Antioquia</t>
  </si>
  <si>
    <t>Interventoria técnica, administrativa, ambiental, financiera y legal para el Mejoramiento y mantenimiento de vías terciarias para la paz ARGELIA - VILLETA - FLORIDA en el Departamento de Antioquia</t>
  </si>
  <si>
    <t>Mejoramiento y mantenimiento de vías terciarias para la paz NORIZAL - LA POLCA en el Departamento de Antioquia</t>
  </si>
  <si>
    <t>Cosntrucción de puente</t>
  </si>
  <si>
    <t>Interventoria técnica, administrativa, ambiental, financiera y legal para el Mejoramiento y mantenimiento de vías terciarias para la paz NORIZAL - LA POLCA en el Departamento de Antioquia</t>
  </si>
  <si>
    <t>Mejoramiento y mantenimiento de vías terciarias para la paz LA SIERRA - SOPETRAN en el Departamento de Antioquia</t>
  </si>
  <si>
    <t>Interventoria técnica, administrativa, ambiental, financiera y legal para el Mejoramiento y mantenimiento de vías terciarias para la paz LA SIERRA - SOPETRAN en el Departamento de Antioquia</t>
  </si>
  <si>
    <t>Mejoramiento y mantenimiento de vías terciarias para la paz TASAJO - MANZANARES ABAJO en el Departamento de Antioquia</t>
  </si>
  <si>
    <t>Interventoria técnica, administrativa, ambiental, financiera y legal para el Mejoramiento y mantenimiento de vías terciarias para la paz TASAJO - MANZANARES ABAJO en el Departamento de Antioquia</t>
  </si>
  <si>
    <t>Mejoramiento y mantenimiento de vías terciarias para la paz COCORNA - LA PIÑUELA en el Departamento de Antioquia</t>
  </si>
  <si>
    <t>Vías terciarias mejoradadas</t>
  </si>
  <si>
    <t>Interventoria técnica, administrativa, ambiental, financiera y legal para el Mejoramiento y mantenimiento de vías terciarias para la paz COCORNA - LA PIÑUELA en el Departamento de Antioquia</t>
  </si>
  <si>
    <t>Mejoramiento y mantenimiento de vías terciarias para la paz AUTOPISTA - AQUITANIA en el Departamento de Antioquia</t>
  </si>
  <si>
    <t>Interventoria técnica, administrativa, ambiental, financiera y legal para el Mejoramiento y mantenimiento de vías terciarias para la paz AUTOPISTA - AQUITANIA en el Departamento de Antioquia</t>
  </si>
  <si>
    <r>
      <t>Mejoramiento y mantenimiento de vías terciarias para la paz NUTIBARA -PASO ANCHO en el Departamento de Antioquia</t>
    </r>
    <r>
      <rPr>
        <sz val="10"/>
        <color rgb="FFFF0000"/>
        <rFont val="Calibri"/>
        <family val="2"/>
        <scheme val="minor"/>
      </rPr>
      <t xml:space="preserve"> (</t>
    </r>
    <r>
      <rPr>
        <b/>
        <sz val="10"/>
        <color rgb="FFFF0000"/>
        <rFont val="Calibri"/>
        <family val="2"/>
        <scheme val="minor"/>
      </rPr>
      <t>Esta vía no está en el proyecto)</t>
    </r>
  </si>
  <si>
    <r>
      <t xml:space="preserve">Interventoria técnica, administrativa, ambiental, financiera y legal para el Mejoramiento y mantenimiento de vías terciarias para la paz NUTIBARA -PASO ANCHO en el Departamento de Antioquia </t>
    </r>
    <r>
      <rPr>
        <b/>
        <sz val="10"/>
        <color rgb="FFFF0000"/>
        <rFont val="Calibri"/>
        <family val="2"/>
        <scheme val="minor"/>
      </rPr>
      <t xml:space="preserve"> (Esta vía no está en el proyecto)</t>
    </r>
  </si>
  <si>
    <t>Mejoramiento y mantenimiento de vías secundarias para la paz SAN FERMÍN-BRICEÑO en el Departamento de Antioquia</t>
  </si>
  <si>
    <t>Mejoramiento y mantenimiento de vías secundarias para la paz en el departamento de Antioquia</t>
  </si>
  <si>
    <t>Edir Amparo Graciano Gómez/Interventoría Externa</t>
  </si>
  <si>
    <t>Interventoria técnica, administrativa, ambiental, financiera y legal para el Mejoramiento y mantenimiento de vías secundarias para la paz SAN FERMÍN-BRICEÑO en el Departamento de Antioquia</t>
  </si>
  <si>
    <t>Mejoramiento y mantenimiento de vías secundarias para la paz MUTATÁ-PAVARANDO GRANDE en el Departamento de Antioquia</t>
  </si>
  <si>
    <t>Interventoria técnica, administrativa, ambiental, financiera y legal para el Mejoramiento y mantenimiento de vías secundarias para la paz MUTATÁ-PAVARANDO GRANDE en el Departamento de Antioquia</t>
  </si>
  <si>
    <t>Mejoramiento y mantenimiento de vías secundarias para la paz ABRIAQUÍ-FRONTINO en el Departamento de Antioquia</t>
  </si>
  <si>
    <t>Interventoria técnica, administrativa, ambiental, financiera y legal para el Mejoramiento y mantenimiento de vías secundarias para la paz ABRIAQUÍ-FRONTINO en el Departamento de Antioquia</t>
  </si>
  <si>
    <t>Mejoramiento y mantenimiento de vías secundarias para la paz CAICEDO- LA USA (RÍO CAUCA) en el Departamento de Antioquia</t>
  </si>
  <si>
    <t>Interventoria técnica, administrativa, ambiental, financiera y legal para el Mejoramiento y mantenimiento de vías secundarias para la paz CAICEDO- LA USA (RÍO CAUCA) en el Departamento de Antioquia</t>
  </si>
  <si>
    <t>Mejoramiento y mantenimiento de vías secundarias para la paz PEQUE - URAMITA en el Departamento de Antioquia</t>
  </si>
  <si>
    <t>Interventoria técnica, administrativa, ambiental, financiera y legal para el Mejoramiento y mantenimiento de vías secundarias para la paz PEQUE - URAMITA en el Departamento de Antioquia</t>
  </si>
  <si>
    <t>Mejoramiento y mantenimiento de vías secundarias para la paz ALEJANDRÍA - EL BIZCOCHO en el Departamento de Antioquia</t>
  </si>
  <si>
    <t>Interventoria técnica, administrativa, ambiental, financiera y legal para el Mejoramiento y mantenimiento de vías secundarias para la paz ALEJANDRÍA - EL BIZCOCHO en el Departamento de Antioquia</t>
  </si>
  <si>
    <t>Mejoramiento y mantenimiento de vías secundarias para la paz ANGOSTURA - LA HERRADURA en el Departamento de Antioquia</t>
  </si>
  <si>
    <t>Interventoria técnica, administrativa, ambiental, financiera y legal para el Mejoramiento y mantenimiento de vías secundarias para la paz ANGOSTURA - LA HERRADURA en el Departamento de Antioquia</t>
  </si>
  <si>
    <t>Mejoramiento y mantenimiento de vías secundarias para la paz URRAO - CAICEDO ( JAIPERA - LA ANÁ) en el Departamento de Antioquia</t>
  </si>
  <si>
    <t>Interventoria técnica, administrativa, ambiental, financiera y legal para el Mejoramiento y mantenimiento de vías secundarias para la paz URRAO - CAICEDO ( JAIPERA - LA ANÁ) en el Departamento de Antioquia</t>
  </si>
  <si>
    <t>Mejoramiento y mantenimiento de vías secundarias para la paz CONCEPCIÓN - BARBOSA en el Departamento de Antioquia</t>
  </si>
  <si>
    <t>Mejoramiento y mantenimiento de vías para la paz en el departamento de Antioquia</t>
  </si>
  <si>
    <t>Interventoria técnica, administrativa, ambiental, financiera y legal para el Mejoramiento y mantenimiento de vías secundarias para la paz CONCEPCIÓN - BARBOSA en el Departamento de Antioquia</t>
  </si>
  <si>
    <t>Mejoramiento y mantenimiento de vías secundarias para la paz LA GRANJA - (MONTEBELLO) - EL RETIRO en el Departamento de Antioquia</t>
  </si>
  <si>
    <t>Interventoria técnica, administrativa, ambiental, financiera y legal para el Mejoramiento y mantenimiento de vías secundarias para la paz LA GRANJA - (MONTEBELLO) - EL RETIRO en el Departamento de Antioquia</t>
  </si>
  <si>
    <t>Mejoramiento y mantenimiento de vías secundarias para la paz GRANADA - SAN CARLOS en el Departamento de Antioquia</t>
  </si>
  <si>
    <t>Interventoria técnica, administrativa, ambiental, financiera y legal para el Mejoramiento y mantenimiento de vías secundarias para la paz GRANADA - SAN CARLOS en el Departamento de Antioquia</t>
  </si>
  <si>
    <r>
      <t>Mejoramiento y mantenimiento de vías secundarias para la paz DABEIBA - CAMPARUSIA en el Departamento de Antioquia</t>
    </r>
    <r>
      <rPr>
        <b/>
        <sz val="10"/>
        <color rgb="FFFF0000"/>
        <rFont val="Calibri"/>
        <family val="2"/>
        <scheme val="minor"/>
      </rPr>
      <t xml:space="preserve"> (Esta vía no está en el proyecto)</t>
    </r>
  </si>
  <si>
    <r>
      <t xml:space="preserve">Interventoria técnica, administrativa, ambiental, financiera y legal para el Mejoramiento y mantenimiento de vías secundarias para la paz DABEIBA - CAMPARUSIA en el Departamento de Antioquia  </t>
    </r>
    <r>
      <rPr>
        <b/>
        <sz val="10"/>
        <color rgb="FFFF0000"/>
        <rFont val="Calibri"/>
        <family val="2"/>
        <scheme val="minor"/>
      </rPr>
      <t>(Esta vía no está en el proyecto)</t>
    </r>
  </si>
  <si>
    <t>ADICIÓN 1 Y PRORROGA 1 AL CONTRATO 4600007123 DE 2017 CONSULTORIA PARA ESTUDIOS Y DISEÑOS TÉCNICOS PARA LA PAVIMENTACIÓN DE VIAS EN EL DEPARTAMENTO DE ANTIOQUIA POR EL SISTEMA DE VALORIZACIÓN</t>
  </si>
  <si>
    <t>3,5 meses</t>
  </si>
  <si>
    <t>Estudio Plan de infraestructura y movilidad 2030 departamento de Antioquia</t>
  </si>
  <si>
    <t>182124001</t>
  </si>
  <si>
    <t>Estudios de la red vial elaborados</t>
  </si>
  <si>
    <t xml:space="preserve">Elaboración proyectos Plan de Movilidad,
Fortalecimiento Institucional,
Estudios ciclorrutas, motorrutas y otros.
</t>
  </si>
  <si>
    <t>21013 de 02/02/2018
17989 de 20/06/2017
POR SUSTITUCION DE FONDO DEL CDP 3500036784
17352 de 05/04/2017 
17088 de 06/03/2017</t>
  </si>
  <si>
    <t>S2017060093282 27/07/2017</t>
  </si>
  <si>
    <t xml:space="preserve">ARREDONDO MADRID INGENIEROS CIVILES SAS (AIM. SAS) REPRESENTANTE LEGAL SUPLENTE, LA SEÑORA MARIA MARLENY FLOREZ ARENAS IDENTIFICADA CON CEDULA DE CIUDADANIA NUMERO 32.480.686 DE MEDELLIN </t>
  </si>
  <si>
    <t xml:space="preserve">Fecha de Firma del Contrato  01 de septiembre de 2017  
Fecha de Inicio de Ejecución del Contrato  25 de septiembre de 2017  
Plazo de Ejecución del Contrato  105 Dí­as hasta el 15 de diciembre de 2017
Fecha de Suspensión a partir del 12 de diciembre de 2017
Prorroga 1: Por 1 mes más a partir de la fecha de reanudación
ACTA DE SUSPENSION 4600007123 03-01-2018 10:25 AM
</t>
  </si>
  <si>
    <t>Paulo Andres Pérez Giraldo</t>
  </si>
  <si>
    <t>43211903</t>
  </si>
  <si>
    <t>SUMINISTRO DE Pantalla táctil multiclass touch screen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</si>
  <si>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</si>
  <si>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SUMINISTRO DE Pantalla táctil multiclass touch screen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</si>
  <si>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52161505</t>
  </si>
  <si>
    <t>SUMINISTRO DE TV UHD 4K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</si>
  <si>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43221503</t>
  </si>
  <si>
    <t>SUMINISTRO DE Parlante con tripode todo en uno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</si>
  <si>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52161520</t>
  </si>
  <si>
    <t>SUMINISTRO DE Micrófono profesional UHF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</si>
  <si>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SUMINISTRO DE Micrófono profesional  UHD, 2 auriculares para el auditorio de Infraestructura (Procesos de adjudicaciones)
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t>
  </si>
  <si>
    <t>SUSCRIPCION POR UN AÑO DE LICENCIAMIENTO EN RED AUTOCAD COLECTION 
Nota: La competencia para la contratación de este objeto es de la Dirección de Informática, el proceso de contratación será adelantado por la Secretaría General y entregado el CDP respectivo para su contratación (Centro de Costos 112000G222)</t>
  </si>
  <si>
    <t>COFINANCIAR LA ENTREGA DE RACIONES DENTRO DE LA EJECUCIÓN DEL PROGRAMA DE ALIMENTACIÓN ESCOLAR, ATRAVEZ DEL CUAL SE BRINDA COMPLEMENTO ALIMENTARIO A  LOS NIÑOS, NIÑAS, Y ADOLESCENTES DE LA MATRICULA OFICIAL,DEL MUNICIPIO DE   ABEJORRAL</t>
  </si>
  <si>
    <t>210 dias</t>
  </si>
  <si>
    <t>APROBADO</t>
  </si>
  <si>
    <t xml:space="preserve">Ana María Medina Gallón </t>
  </si>
  <si>
    <t xml:space="preserve">Profesional Unviersitario </t>
  </si>
  <si>
    <t>anamaria.medinag@antioquia.gov.co</t>
  </si>
  <si>
    <t>Seguridad alimentaria y nutricional en la población vulnerable- MANÁ</t>
  </si>
  <si>
    <t>Cupos atendidos en los programas de complementación alimentaria (PAE)</t>
  </si>
  <si>
    <t>PROGRAMA DE ALIMENTACION ESCOLAR PARA NIÑOS, NIÑAS Y JOVENES MATRICULADOS EN EL REGISTRO OFICIAL- SIMAT</t>
  </si>
  <si>
    <t>020158001</t>
  </si>
  <si>
    <t xml:space="preserve">complemento alimentario entregado a niños y niñas </t>
  </si>
  <si>
    <t>2017AS390063</t>
  </si>
  <si>
    <t>ABEJORRAL</t>
  </si>
  <si>
    <t>ELIANA MONTOYA</t>
  </si>
  <si>
    <t>Técnica</t>
  </si>
  <si>
    <t>COFINANCIAR LA ENTREGA DE RACIONES DENTRO DE LA EJECUCIÓN DEL PROGRAMA DE ALIMENTACIÓN ESCOLAR, ATRAVEZ DEL CUAL SE BRINDA COMPLEMENTO ALIMENTARIO A  LOS NIÑOS, NIÑAS, Y ADOLESCENTES DE LA MATRICULA OFICIAL,DEL MUNICIPIO DE   ABRIAQUI</t>
  </si>
  <si>
    <t>2017AS390064</t>
  </si>
  <si>
    <t>ABRIAQUI</t>
  </si>
  <si>
    <t>COFINANCIAR LA ENTREGA DE RACIONES DENTRO DE LA EJECUCIÓN DEL PROGRAMA DE ALIMENTACIÓN ESCOLAR, ATRAVEZ DEL CUAL SE BRINDA COMPLEMENTO ALIMENTARIO A  LOS NIÑOS, NIÑAS, Y ADOLESCENTES DE LA MATRICULA OFICIAL,DEL MUNICIPIO DE   ALEJANDRIA</t>
  </si>
  <si>
    <t>2017AS390065</t>
  </si>
  <si>
    <t>ALEJANDRÍA</t>
  </si>
  <si>
    <t>COFINANCIAR LA ENTREGA DE RACIONES DENTRO DE LA EJECUCIÓN DEL PROGRAMA DE ALIMENTACIÓN ESCOLAR, ATRAVEZ DEL CUAL SE BRINDA COMPLEMENTO ALIMENTARIO A  LOS NIÑOS, NIÑAS, Y ADOLESCENTES DE LA MATRICULA OFICIAL,DEL MUNICIPIO DE   AMAGA</t>
  </si>
  <si>
    <t>2017AS390066</t>
  </si>
  <si>
    <t>AMAGÁ</t>
  </si>
  <si>
    <t>COFINANCIAR LA ENTREGA DE RACIONES DENTRO DE LA EJECUCIÓN DEL PROGRAMA DE ALIMENTACIÓN ESCOLAR, ATRAVEZ DEL CUAL SE BRINDA COMPLEMENTO ALIMENTARIO A  LOS NIÑOS, NIÑAS, Y ADOLESCENTES DE LA MATRICULA OFICIAL,DEL MUNICIPIO DE   AMALFI</t>
  </si>
  <si>
    <t>2017AS390067</t>
  </si>
  <si>
    <t>AMALFI</t>
  </si>
  <si>
    <t>COFINANCIAR LA ENTREGA DE RACIONES DENTRO DE LA EJECUCIÓN DEL PROGRAMA DE ALIMENTACIÓN ESCOLAR, ATRAVEZ DEL CUAL SE BRINDA COMPLEMENTO ALIMENTARIO A  LOS NIÑOS, NIÑAS, Y ADOLESCENTES DE LA MATRICULA OFICIAL,DEL MUNICIPIO DE   ANDES</t>
  </si>
  <si>
    <t>2017AS390068</t>
  </si>
  <si>
    <t>ANDES</t>
  </si>
  <si>
    <t>COFINANCIAR LA ENTREGA DE RACIONES DENTRO DE LA EJECUCIÓN DEL PROGRAMA DE ALIMENTACIÓN ESCOLAR, ATRAVEZ DEL CUAL SE BRINDA COMPLEMENTO ALIMENTARIO A  LOS NIÑOS, NIÑAS, Y ADOLESCENTES DE LA MATRICULA OFICIAL,DEL MUNICIPIO DE   ANGELOPOLIS</t>
  </si>
  <si>
    <t>2017AS390069</t>
  </si>
  <si>
    <t>ANGELOPOLIS</t>
  </si>
  <si>
    <t>COFINANCIAR LA ENTREGA DE RACIONES DENTRO DE LA EJECUCIÓN DEL PROGRAMA DE ALIMENTACIÓN ESCOLAR, ATRAVEZ DEL CUAL SE BRINDA COMPLEMENTO ALIMENTARIO A  LOS NIÑOS, NIÑAS, Y ADOLESCENTES DE LA MATRICULA OFICIAL,DEL MUNICIPIO DE   ANGOSTURA</t>
  </si>
  <si>
    <t>2017AS390070</t>
  </si>
  <si>
    <t>ANGOSTURA</t>
  </si>
  <si>
    <t>COFINANCIAR LA ENTREGA DE RACIONES DENTRO DE LA EJECUCIÓN DEL PROGRAMA DE ALIMENTACIÓN ESCOLAR, ATRAVEZ DEL CUAL SE BRINDA COMPLEMENTO ALIMENTARIO A  LOS NIÑOS, NIÑAS, Y ADOLESCENTES DE LA MATRICULA OFICIAL,DEL MUNICIPIO DE   ANORI</t>
  </si>
  <si>
    <t>2017AS390071</t>
  </si>
  <si>
    <t>ANORÍ</t>
  </si>
  <si>
    <t>COFINANCIAR LA ENTREGA DE RACIONES DENTRO DE LA EJECUCIÓN DEL PROGRAMA DE ALIMENTACIÓN ESCOLAR, ATRAVEZ DEL CUAL SE BRINDA COMPLEMENTO ALIMENTARIO A  LOS NIÑOS, NIÑAS, Y ADOLESCENTES DE LA MATRICULA OFICIAL,DEL MUNICIPIO DE   ANZA</t>
  </si>
  <si>
    <t>2017AS390072</t>
  </si>
  <si>
    <t>ANZÁ</t>
  </si>
  <si>
    <t>COFINANCIAR LA ENTREGA DE RACIONES DENTRO DE LA EJECUCIÓN DEL PROGRAMA DE ALIMENTACIÓN ESCOLAR, ATRAVEZ DEL CUAL SE BRINDA COMPLEMENTO ALIMENTARIO A  LOS NIÑOS, NIÑAS, Y ADOLESCENTES DE LA MATRICULA OFICIAL,DEL MUNICIPIO DE   ARBOLETES</t>
  </si>
  <si>
    <t>2017AS390073</t>
  </si>
  <si>
    <t>ARBOLETES</t>
  </si>
  <si>
    <t xml:space="preserve">COFINANCIAR LA ENTREGA DE RACIONES DENTRO DE LA EJECUCIÓN DEL PROGRAMA DE ALIMENTACIÓN ESCOLAR, ATRAVEZ DEL CUAL SE BRINDA COMPLEMENTO ALIMENTARIO A  LOS NIÑOS, NIÑAS, Y ADOLESCENTES DE LA MATRICULA OFICIAL,DEL MUNICIPIO DE   ARGELIA </t>
  </si>
  <si>
    <t>2017AS390074</t>
  </si>
  <si>
    <t>ARGELIA</t>
  </si>
  <si>
    <t>COFINANCIAR LA ENTREGA DE RACIONES DENTRO DE LA EJECUCIÓN DEL PROGRAMA DE ALIMENTACIÓN ESCOLAR, ATRAVEZ DEL CUAL SE BRINDA COMPLEMENTO ALIMENTARIO A  LOS NIÑOS, NIÑAS, Y ADOLESCENTES DE LA MATRICULA OFICIAL,DEL MUNICIPIO DE   ARMENIA</t>
  </si>
  <si>
    <t>2017AS390075</t>
  </si>
  <si>
    <t>ARMENIA</t>
  </si>
  <si>
    <t>COFINANCIAR LA ENTREGA DE RACIONES DENTRO DE LA EJECUCIÓN DEL PROGRAMA DE ALIMENTACIÓN ESCOLAR, ATRAVEZ DEL CUAL SE BRINDA COMPLEMENTO ALIMENTARIO A  LOS NIÑOS, NIÑAS, Y ADOLESCENTES DE LA MATRICULA OFICIAL,DEL MUNICIPIO DE   BARBOSA</t>
  </si>
  <si>
    <t>2017AS390076</t>
  </si>
  <si>
    <t>BARBOSA</t>
  </si>
  <si>
    <t>COFINANCIAR LA ENTREGA DE RACIONES DENTRO DE LA EJECUCIÓN DEL PROGRAMA DE ALIMENTACIÓN ESCOLAR, ATRAVEZ DEL CUAL SE BRINDA COMPLEMENTO ALIMENTARIO A  LOS NIÑOS, NIÑAS, Y ADOLESCENTES DE LA MATRICULA OFICIAL,DEL MUNICIPIO DE    BELMIRA</t>
  </si>
  <si>
    <t>2017AS390077</t>
  </si>
  <si>
    <t>BELMIRA</t>
  </si>
  <si>
    <t>COFINANCIAR LA ENTREGA DE RACIONES DENTRO DE LA EJECUCIÓN DEL PROGRAMA DE ALIMENTACIÓN ESCOLAR, ATRAVEZ DEL CUAL SE BRINDA COMPLEMENTO ALIMENTARIO A  LOS NIÑOS, NIÑAS, Y ADOLESCENTES DE LA MATRICULA OFICIAL,DEL MUNICIPIO DE   BETANIA</t>
  </si>
  <si>
    <t>2017AS390078</t>
  </si>
  <si>
    <t>BETANIA</t>
  </si>
  <si>
    <t>COFINANCIAR LA ENTREGA DE RACIONES DENTRO DE LA EJECUCIÓN DEL PROGRAMA DE ALIMENTACIÓN ESCOLAR, ATRAVEZ DEL CUAL SE BRINDA COMPLEMENTO ALIMENTARIO A  LOS NIÑOS, NIÑAS, Y ADOLESCENTES DE LA MATRICULA OFICIAL,DEL MUNICIPIO DE   BETULIA</t>
  </si>
  <si>
    <t>2017AS390079</t>
  </si>
  <si>
    <t>BETULIA</t>
  </si>
  <si>
    <t>COFINANCIAR LA ENTREGA DE RACIONES DENTRO DE LA EJECUCIÓN DEL PROGRAMA DE ALIMENTACIÓN ESCOLAR, ATRAVEZ DEL CUAL SE BRINDA COMPLEMENTO ALIMENTARIO A  LOS NIÑOS, NIÑAS, Y ADOLESCENTES DE LA MATRICULA OFICIAL,DEL MUNICIPIO DE   BRICEÑO</t>
  </si>
  <si>
    <t>2017AS390080</t>
  </si>
  <si>
    <t>BRICEÑO</t>
  </si>
  <si>
    <t>COFINANCIAR LA ENTREGA DE RACIONES DENTRO DE LA EJECUCIÓN DEL PROGRAMA DE ALIMENTACIÓN ESCOLAR, ATRAVEZ DEL CUAL SE BRINDA COMPLEMENTO ALIMENTARIO A  LOS NIÑOS, NIÑAS, Y ADOLESCENTES DE LA MATRICULA OFICIAL,DEL MUNICIPIO DE    BURITICA</t>
  </si>
  <si>
    <t>2017AS390081</t>
  </si>
  <si>
    <t>BURITICÁ</t>
  </si>
  <si>
    <t>COFINANCIAR LA ENTREGA DE RACIONES DENTRO DE LA EJECUCIÓN DEL PROGRAMA DE ALIMENTACIÓN ESCOLAR, ATRAVEZ DEL CUAL SE BRINDA COMPLEMENTO ALIMENTARIO A  LOS NIÑOS, NIÑAS, Y ADOLESCENTES DE LA MATRICULA OFICIAL,DEL MUNICIPIO DE    CACERES</t>
  </si>
  <si>
    <t>2017AS390082</t>
  </si>
  <si>
    <t>CACERES</t>
  </si>
  <si>
    <t>COFINANCIAR LA ENTREGA DE RACIONES DENTRO DE LA EJECUCIÓN DEL PROGRAMA DE ALIMENTACIÓN ESCOLAR, ATRAVEZ DEL CUAL SE BRINDA COMPLEMENTO ALIMENTARIO A  LOS NIÑOS, NIÑAS, Y ADOLESCENTES DE LA MATRICULA OFICIAL,DEL MUNICIPIO DE   CAICEDO</t>
  </si>
  <si>
    <t>2017AS390083</t>
  </si>
  <si>
    <t>CAICEDO</t>
  </si>
  <si>
    <t>COFINANCIAR LA ENTREGA DE RACIONES DENTRO DE LA EJECUCIÓN DEL PROGRAMA DE ALIMENTACIÓN ESCOLAR, ATRAVEZ DEL CUAL SE BRINDA COMPLEMENTO ALIMENTARIO A  LOS NIÑOS, NIÑAS, Y ADOLESCENTES DE LA MATRICULA OFICIAL,DEL MUNICIPIO DE    CALDAS</t>
  </si>
  <si>
    <t>2017AS390084</t>
  </si>
  <si>
    <t>CALDAS</t>
  </si>
  <si>
    <t>COFINANCIAR LA ENTREGA DE RACIONES DENTRO DE LA EJECUCIÓN DEL PROGRAMA DE ALIMENTACIÓN ESCOLAR, ATRAVEZ DEL CUAL SE BRINDA COMPLEMENTO ALIMENTARIO A  LOS NIÑOS, NIÑAS, Y ADOLESCENTES DE LA MATRICULA OFICIAL,DEL MUNICIPIO DE   CAMPAMENTO</t>
  </si>
  <si>
    <t>2017AS390085</t>
  </si>
  <si>
    <t>CAMPAMENTO</t>
  </si>
  <si>
    <t>COFINANCIAR LA ENTREGA DE RACIONES DENTRO DE LA EJECUCIÓN DEL PROGRAMA DE ALIMENTACIÓN ESCOLAR, ATRAVEZ DEL CUAL SE BRINDA COMPLEMENTO ALIMENTARIO A  LOS NIÑOS, NIÑAS, Y ADOLESCENTES DE LA MATRICULA OFICIAL,DEL MUNICIPIO DE    CAÑASGORDAS</t>
  </si>
  <si>
    <t>2017AS390086</t>
  </si>
  <si>
    <t>CAÑASGORDAS</t>
  </si>
  <si>
    <t>COFINANCIAR LA ENTREGA DE RACIONES DENTRO DE LA EJECUCIÓN DEL PROGRAMA DE ALIMENTACIÓN ESCOLAR, ATRAVEZ DEL CUAL SE BRINDA COMPLEMENTO ALIMENTARIO A  LOS NIÑOS, NIÑAS, Y ADOLESCENTES DE LA MATRICULA OFICIAL,DEL MUNICIPIO DE   CARACOLI</t>
  </si>
  <si>
    <t>2017AS390087</t>
  </si>
  <si>
    <t>CARACOLÍ</t>
  </si>
  <si>
    <t>COFINANCIAR LA ENTREGA DE RACIONES DENTRO DE LA EJECUCIÓN DEL PROGRAMA DE ALIMENTACIÓN ESCOLAR, ATRAVEZ DEL CUAL SE BRINDA COMPLEMENTO ALIMENTARIO A  LOS NIÑOS, NIÑAS, Y ADOLESCENTES DE LA MATRICULA OFICIAL,DEL MUNICIPIO DE   CARAMANTA</t>
  </si>
  <si>
    <t>2017AS390088</t>
  </si>
  <si>
    <t>CARAMANTA</t>
  </si>
  <si>
    <t>COFINANCIAR LA ENTREGA DE RACIONES DENTRO DE LA EJECUCIÓN DEL PROGRAMA DE ALIMENTACIÓN ESCOLAR, ATRAVEZ DEL CUAL SE BRINDA COMPLEMENTO ALIMENTARIO A  LOS NIÑOS, NIÑAS, Y ADOLESCENTES DE LA MATRICULA OFICIAL,DEL MUNICIPIO DE   CAREPA</t>
  </si>
  <si>
    <t>2017AS390089</t>
  </si>
  <si>
    <t>CAREPA</t>
  </si>
  <si>
    <t>COFINANCIAR LA ENTREGA DE RACIONES DENTRO DE LA EJECUCIÓN DEL PROGRAMA DE ALIMENTACIÓN ESCOLAR, ATRAVEZ DEL CUAL SE BRINDA COMPLEMENTO ALIMENTARIO A  LOS NIÑOS, NIÑAS, Y ADOLESCENTES DE LA MATRICULA OFICIAL,DEL MUNICIPIO DE   EL CARMEN DE VIBORAL</t>
  </si>
  <si>
    <t>2017AS390090</t>
  </si>
  <si>
    <t>EL CARMEN DE VIBORAL</t>
  </si>
  <si>
    <t>COFINANCIAR LA ENTREGA DE RACIONES DENTRO DE LA EJECUCIÓN DEL PROGRAMA DE ALIMENTACIÓN ESCOLAR, ATRAVEZ DEL CUAL SE BRINDA COMPLEMENTO ALIMENTARIO A  LOS NIÑOS, NIÑAS, Y ADOLESCENTES DE LA MATRICULA OFICIAL,DEL MUNICIPIO DE   CAROLINA DEL PRINCIPE</t>
  </si>
  <si>
    <t>2017AS390091</t>
  </si>
  <si>
    <t>CAROLINA DEL PRINCIPE</t>
  </si>
  <si>
    <t>COFINANCIAR LA ENTREGA DE RACIONES DENTRO DE LA EJECUCIÓN DEL PROGRAMA DE ALIMENTACIÓN ESCOLAR, ATRAVEZ DEL CUAL SE BRINDA COMPLEMENTO ALIMENTARIO A  LOS NIÑOS, NIÑAS, Y ADOLESCENTES DE LA MATRICULA OFICIAL,DEL MUNICIPIO DE   CAUCASIA</t>
  </si>
  <si>
    <t>2017AS390092</t>
  </si>
  <si>
    <t>CAUCASIA</t>
  </si>
  <si>
    <t>COFINANCIAR LA ENTREGA DE RACIONES DENTRO DE LA EJECUCIÓN DEL PROGRAMA DE ALIMENTACIÓN ESCOLAR, ATRAVEZ DEL CUAL SE BRINDA COMPLEMENTO ALIMENTARIO A  LOS NIÑOS, NIÑAS, Y ADOLESCENTES DE LA MATRICULA OFICIAL,DEL MUNICIPIO DE   CHIGORODO</t>
  </si>
  <si>
    <t>2017AS390093</t>
  </si>
  <si>
    <t>CHIGORODÓ</t>
  </si>
  <si>
    <t>COFINANCIAR LA ENTREGA DE RACIONES DENTRO DE LA EJECUCIÓN DEL PROGRAMA DE ALIMENTACIÓN ESCOLAR, ATRAVEZ DEL CUAL SE BRINDA COMPLEMENTO ALIMENTARIO A  LOS NIÑOS, NIÑAS, Y ADOLESCENTES DE LA MATRICULA OFICIAL,DEL MUNICIPIO DE   CISNEROS</t>
  </si>
  <si>
    <t>2017AS390094</t>
  </si>
  <si>
    <t>CISNEROS</t>
  </si>
  <si>
    <t>COFINANCIAR LA ENTREGA DE RACIONES DENTRO DE LA EJECUCIÓN DEL PROGRAMA DE ALIMENTACIÓN ESCOLAR, ATRAVEZ DEL CUAL SE BRINDA COMPLEMENTO ALIMENTARIO A  LOS NIÑOS, NIÑAS, Y ADOLESCENTES DE LA MATRICULA OFICIAL,DEL MUNICIPIO DE   CIUDAD BOLIVAR</t>
  </si>
  <si>
    <t>2017AS390095</t>
  </si>
  <si>
    <t>CIUDAD BOLIVAR</t>
  </si>
  <si>
    <t>COFINANCIAR LA ENTREGA DE RACIONES DENTRO DE LA EJECUCIÓN DEL PROGRAMA DE ALIMENTACIÓN ESCOLAR, ATRAVEZ DEL CUAL SE BRINDA COMPLEMENTO ALIMENTARIO A  LOS NIÑOS, NIÑAS, Y ADOLESCENTES DE LA MATRICULA OFICIAL,DEL MUNICIPIO DE    COCORNA</t>
  </si>
  <si>
    <t>2017AS390096</t>
  </si>
  <si>
    <t>COCORNÁ</t>
  </si>
  <si>
    <t>COFINANCIAR LA ENTREGA DE RACIONES DENTRO DE LA EJECUCIÓN DEL PROGRAMA DE ALIMENTACIÓN ESCOLAR, ATRAVEZ DEL CUAL SE BRINDA COMPLEMENTO ALIMENTARIO A  LOS NIÑOS, NIÑAS, Y ADOLESCENTES DE LA MATRICULA OFICIAL,DEL MUNICIPIO DE   CONCEPCION</t>
  </si>
  <si>
    <t>2017AS390097</t>
  </si>
  <si>
    <t>CONCEPCIÓN</t>
  </si>
  <si>
    <t>COFINANCIAR LA ENTREGA DE RACIONES DENTRO DE LA EJECUCIÓN DEL PROGRAMA DE ALIMENTACIÓN ESCOLAR, ATRAVEZ DEL CUAL SE BRINDA COMPLEMENTO ALIMENTARIO A  LOS NIÑOS, NIÑAS, Y ADOLESCENTES DE LA MATRICULA OFICIAL,DEL MUNICIPIO DE   CONCORDIA</t>
  </si>
  <si>
    <t>2017AS390098</t>
  </si>
  <si>
    <t>CONCORDIA</t>
  </si>
  <si>
    <t>COFINANCIAR LA ENTREGA DE RACIONES DENTRO DE LA EJECUCIÓN DEL PROGRAMA DE ALIMENTACIÓN ESCOLAR, ATRAVEZ DEL CUAL SE BRINDA COMPLEMENTO ALIMENTARIO A  LOS NIÑOS, NIÑAS, Y ADOLESCENTES DE LA MATRICULA OFICIAL,DEL MUNICIPIO DE    COPACABANA</t>
  </si>
  <si>
    <t>2017AS390099</t>
  </si>
  <si>
    <t>COPACABANA</t>
  </si>
  <si>
    <t>COFINANCIAR LA ENTREGA DE RACIONES DENTRO DE LA EJECUCIÓN DEL PROGRAMA DE ALIMENTACIÓN ESCOLAR, ATRAVEZ DEL CUAL SE BRINDA COMPLEMENTO ALIMENTARIO A  LOS NIÑOS, NIÑAS, Y ADOLESCENTES DE LA MATRICULA OFICIAL,DEL MUNICIPIO DE  DABEIBA</t>
  </si>
  <si>
    <t>2017AS390100</t>
  </si>
  <si>
    <t>DABEIBA</t>
  </si>
  <si>
    <t>COFINANCIAR LA ENTREGA DE RACIONES DENTRO DE LA EJECUCIÓN DEL PROGRAMA DE ALIMENTACIÓN ESCOLAR, ATRAVEZ DEL CUAL SE BRINDA COMPLEMENTO ALIMENTARIO A  LOS NIÑOS, NIÑAS, Y ADOLESCENTES DE LA MATRICULA OFICIAL,DEL MUNICIPIO DE   DON MATIAS</t>
  </si>
  <si>
    <t>2017AS390101</t>
  </si>
  <si>
    <t>DON MATIAS</t>
  </si>
  <si>
    <t>COFINANCIAR LA ENTREGA DE RACIONES DENTRO DE LA EJECUCIÓN DEL PROGRAMA DE ALIMENTACIÓN ESCOLAR, ATRAVEZ DEL CUAL SE BRINDA COMPLEMENTO ALIMENTARIO A  LOS NIÑOS, NIÑAS, Y ADOLESCENTES DE LA MATRICULA OFICIAL,DEL MUNICIPIO DE   EBEJICO</t>
  </si>
  <si>
    <t>2017AS390102</t>
  </si>
  <si>
    <t>EBEJICO</t>
  </si>
  <si>
    <t>COFINANCIAR LA ENTREGA DE RACIONES DENTRO DE LA EJECUCIÓN DEL PROGRAMA DE ALIMENTACIÓN ESCOLAR, ATRAVEZ DEL CUAL SE BRINDA COMPLEMENTO ALIMENTARIO A  LOS NIÑOS, NIÑAS, Y ADOLESCENTES DE LA MATRICULA OFICIAL,DEL MUNICIPIO DE    EL BAGRE</t>
  </si>
  <si>
    <t>2017AS390103</t>
  </si>
  <si>
    <t>EL BAGRE</t>
  </si>
  <si>
    <t>COFINANCIAR LA ENTREGA DE RACIONES DENTRO DE LA EJECUCIÓN DEL PROGRAMA DE ALIMENTACIÓN ESCOLAR, ATRAVEZ DEL CUAL SE BRINDA COMPLEMENTO ALIMENTARIO A  LOS NIÑOS, NIÑAS, Y ADOLESCENTES DE LA MATRICULA OFICIAL,DEL MUNICIPIO DE   EL PEÑOL</t>
  </si>
  <si>
    <t>2017AS390104</t>
  </si>
  <si>
    <t>EL PEÑOL</t>
  </si>
  <si>
    <t>COFINANCIAR LA ENTREGA DE RACIONES DENTRO DE LA EJECUCIÓN DEL PROGRAMA DE ALIMENTACIÓN ESCOLAR, ATRAVEZ DEL CUAL SE BRINDA COMPLEMENTO ALIMENTARIO A  LOS NIÑOS, NIÑAS, Y ADOLESCENTES DE LA MATRICULA OFICIAL,DEL MUNICIPIO DE   EL RETIRO</t>
  </si>
  <si>
    <t>2017AS390105</t>
  </si>
  <si>
    <t xml:space="preserve">EL RETIRO </t>
  </si>
  <si>
    <t>COFINANCIAR LA ENTREGA DE RACIONES DENTRO DE LA EJECUCIÓN DEL PROGRAMA DE ALIMENTACIÓN ESCOLAR, ATRAVEZ DEL CUAL SE BRINDA COMPLEMENTO ALIMENTARIO A  LOS NIÑOS, NIÑAS, Y ADOLESCENTES DE LA MATRICULA OFICIAL,DEL MUNICIPIO DE   EL SANRUARIO</t>
  </si>
  <si>
    <t>2017AS390106</t>
  </si>
  <si>
    <t>EL SANTUARIO</t>
  </si>
  <si>
    <t>COFINANCIAR LA ENTREGA DE RACIONES DENTRO DE LA EJECUCIÓN DEL PROGRAMA DE ALIMENTACIÓN ESCOLAR, ATRAVEZ DEL CUAL SE BRINDA COMPLEMENTO ALIMENTARIO A  LOS NIÑOS, NIÑAS, Y ADOLESCENTES DE LA MATRICULA OFICIAL,DEL MUNICIPIO DE   ENTRERRIOS</t>
  </si>
  <si>
    <t>2017AS390107</t>
  </si>
  <si>
    <t>ENTRERRIOS</t>
  </si>
  <si>
    <t>COFINANCIAR LA ENTREGA DE RACIONES DENTRO DE LA EJECUCIÓN DEL PROGRAMA DE ALIMENTACIÓN ESCOLAR, ATRAVEZ DEL CUAL SE BRINDA COMPLEMENTO ALIMENTARIO A  LOS NIÑOS, NIÑAS, Y ADOLESCENTES DE LA MATRICULA OFICIAL,DEL MUNICIPIO DE   FREDONIA</t>
  </si>
  <si>
    <t>2017AS390108</t>
  </si>
  <si>
    <t>FREDONIA</t>
  </si>
  <si>
    <t>COFINANCIAR LA ENTREGA DE RACIONES DENTRO DE LA EJECUCIÓN DEL PROGRAMA DE ALIMENTACIÓN ESCOLAR, ATRAVEZ DEL CUAL SE BRINDA COMPLEMENTO ALIMENTARIO A  LOS NIÑOS, NIÑAS, Y ADOLESCENTES DE LA MATRICULA OFICIAL,DEL MUNICIPIO DE   FRONTINO</t>
  </si>
  <si>
    <t>2017AS390109</t>
  </si>
  <si>
    <t>FRONTINO</t>
  </si>
  <si>
    <t xml:space="preserve">COFINANCIAR LA ENTREGA DE RACIONES DENTRO DE LA EJECUCIÓN DEL PROGRAMA DE ALIMENTACIÓN ESCOLAR, ATRAVEZ DEL CUAL SE BRINDA COMPLEMENTO ALIMENTARIO A  LOS NIÑOS, NIÑAS, Y ADOLESCENTES DE LA MATRICULA OFICIAL,DEL MUNICIPIO DE   GIRALDO </t>
  </si>
  <si>
    <t>2017AS390110</t>
  </si>
  <si>
    <t>GIRALDO</t>
  </si>
  <si>
    <t>COFINANCIAR LA ENTREGA DE RACIONES DENTRO DE LA EJECUCIÓN DEL PROGRAMA DE ALIMENTACIÓN ESCOLAR, ATRAVEZ DEL CUAL SE BRINDA COMPLEMENTO ALIMENTARIO A  LOS NIÑOS, NIÑAS, Y ADOLESCENTES DE LA MATRICULA OFICIAL,DEL MUNICIPIO DE    GIRARDOTA</t>
  </si>
  <si>
    <t>2017AS390111</t>
  </si>
  <si>
    <t>GIRARDOTA</t>
  </si>
  <si>
    <t>COFINANCIAR LA ENTREGA DE RACIONES DENTRO DE LA EJECUCIÓN DEL PROGRAMA DE ALIMENTACIÓN ESCOLAR, ATRAVEZ DEL CUAL SE BRINDA COMPLEMENTO ALIMENTARIO A  LOS NIÑOS, NIÑAS, Y ADOLESCENTES DE LA MATRICULA OFICIAL,DEL MUNICIPIO DE    GOMEZ PLATA</t>
  </si>
  <si>
    <t>2017AS390112</t>
  </si>
  <si>
    <t>GOMEZ PLATA</t>
  </si>
  <si>
    <t>COFINANCIAR LA ENTREGA DE RACIONES DENTRO DE LA EJECUCIÓN DEL PROGRAMA DE ALIMENTACIÓN ESCOLAR, ATRAVEZ DEL CUAL SE BRINDA COMPLEMENTO ALIMENTARIO A  LOS NIÑOS, NIÑAS, Y ADOLESCENTES DE LA MATRICULA OFICIAL,DEL MUNICIPIO DE    GRANADA</t>
  </si>
  <si>
    <t>2017AS390113</t>
  </si>
  <si>
    <t>GRANADA</t>
  </si>
  <si>
    <t>COFINANCIAR LA ENTREGA DE RACIONES DENTRO DE LA EJECUCIÓN DEL PROGRAMA DE ALIMENTACIÓN ESCOLAR, ATRAVEZ DEL CUAL SE BRINDA COMPLEMENTO ALIMENTARIO A  LOS NIÑOS, NIÑAS, Y ADOLESCENTES DE LA MATRICULA OFICIAL,DEL MUNICIPIO DE   GUADALUPE</t>
  </si>
  <si>
    <t>2017AS390114</t>
  </si>
  <si>
    <t>GUADALUPE</t>
  </si>
  <si>
    <t>COFINANCIAR LA ENTREGA DE RACIONES DENTRO DE LA EJECUCIÓN DEL PROGRAMA DE ALIMENTACIÓN ESCOLAR, ATRAVEZ DEL CUAL SE BRINDA COMPLEMENTO ALIMENTARIO A  LOS NIÑOS, NIÑAS, Y ADOLESCENTES DE LA MATRICULA OFICIAL,DEL MUNICIPIO DE    GUARNE</t>
  </si>
  <si>
    <t>2017AS390115</t>
  </si>
  <si>
    <t>GUARNE</t>
  </si>
  <si>
    <t>COFINANCIAR LA ENTREGA DE RACIONES DENTRO DE LA EJECUCIÓN DEL PROGRAMA DE ALIMENTACIÓN ESCOLAR, ATRAVEZ DEL CUAL SE BRINDA COMPLEMENTO ALIMENTARIO A  LOS NIÑOS, NIÑAS, Y ADOLESCENTES DE LA MATRICULA OFICIAL,DEL MUNICIPIO DE    GUATAPE</t>
  </si>
  <si>
    <t>2017AS390116</t>
  </si>
  <si>
    <t>GUATAPÉ</t>
  </si>
  <si>
    <t>COFINANCIAR LA ENTREGA DE RACIONES DENTRO DE LA EJECUCIÓN DEL PROGRAMA DE ALIMENTACIÓN ESCOLAR, ATRAVEZ DEL CUAL SE BRINDA COMPLEMENTO ALIMENTARIO A  LOS NIÑOS, NIÑAS, Y ADOLESCENTES DE LA MATRICULA OFICIAL,DEL MUNICIPIO DE    HELICONIA</t>
  </si>
  <si>
    <t>2017AS390117</t>
  </si>
  <si>
    <t>HELICONIA</t>
  </si>
  <si>
    <t>COFINANCIAR LA ENTREGA DE RACIONES DENTRO DE LA EJECUCIÓN DEL PROGRAMA DE ALIMENTACIÓN ESCOLAR, ATRAVEZ DEL CUAL SE BRINDA COMPLEMENTO ALIMENTARIO A  LOS NIÑOS, NIÑAS, Y ADOLESCENTES DE LA MATRICULA OFICIAL,DEL MUNICIPIO DE    HISPANIA</t>
  </si>
  <si>
    <t>2017AS390118</t>
  </si>
  <si>
    <t>HISPANIA</t>
  </si>
  <si>
    <t>COFINANCIAR LA ENTREGA DE RACIONES DENTRO DE LA EJECUCIÓN DEL PROGRAMA DE ALIMENTACIÓN ESCOLAR, ATRAVEZ DEL CUAL SE BRINDA COMPLEMENTO ALIMENTARIO A  LOS NIÑOS, NIÑAS, Y ADOLESCENTES DE LA MATRICULA OFICIAL,DEL MUNICIPIO DE    ITUANGO</t>
  </si>
  <si>
    <t>2017AS390119</t>
  </si>
  <si>
    <t>ITUANGO</t>
  </si>
  <si>
    <t>COFINANCIAR LA ENTREGA DE RACIONES DENTRO DE LA EJECUCIÓN DEL PROGRAMA DE ALIMENTACIÓN ESCOLAR, ATRAVEZ DEL CUAL SE BRINDA COMPLEMENTO ALIMENTARIO A  LOS NIÑOS, NIÑAS, Y ADOLESCENTES DE LA MATRICULA OFICIAL,DEL MUNICIPIO DE    JARDIN</t>
  </si>
  <si>
    <t>2017AS390120</t>
  </si>
  <si>
    <t>JARDÍN</t>
  </si>
  <si>
    <t>COFINANCIAR LA ENTREGA DE RACIONES DENTRO DE LA EJECUCIÓN DEL PROGRAMA DE ALIMENTACIÓN ESCOLAR, ATRAVEZ DEL CUAL SE BRINDA COMPLEMENTO ALIMENTARIO A  LOS NIÑOS, NIÑAS, Y ADOLESCENTES DE LA MATRICULA OFICIAL,DEL MUNICIPIO DE    JERICO</t>
  </si>
  <si>
    <t>2017AS390121</t>
  </si>
  <si>
    <t>JERICÓ</t>
  </si>
  <si>
    <t>COFINANCIAR LA ENTREGA DE RACIONES DENTRO DE LA EJECUCIÓN DEL PROGRAMA DE ALIMENTACIÓN ESCOLAR, ATRAVEZ DEL CUAL SE BRINDA COMPLEMENTO ALIMENTARIO A  LOS NIÑOS, NIÑAS, Y ADOLESCENTES DE LA MATRICULA OFICIAL,DEL MUNICIPIO DE    LA CEJA</t>
  </si>
  <si>
    <t>2017AS390122</t>
  </si>
  <si>
    <t>LA CEJA</t>
  </si>
  <si>
    <t>COFINANCIAR LA ENTREGA DE RACIONES DENTRO DE LA EJECUCIÓN DEL PROGRAMA DE ALIMENTACIÓN ESCOLAR, ATRAVEZ DEL CUAL SE BRINDA COMPLEMENTO ALIMENTARIO A  LOS NIÑOS, NIÑAS, Y ADOLESCENTES DE LA MATRICULA OFICIAL,DEL MUNICIPIO DE     LA ESTRELLA</t>
  </si>
  <si>
    <t>2017AS390123</t>
  </si>
  <si>
    <t>LA ESTRELLA</t>
  </si>
  <si>
    <t>COFINANCIAR LA ENTREGA DE RACIONES DENTRO DE LA EJECUCIÓN DEL PROGRAMA DE ALIMENTACIÓN ESCOLAR, ATRAVEZ DEL CUAL SE BRINDA COMPLEMENTO ALIMENTARIO A  LOS NIÑOS, NIÑAS, Y ADOLESCENTES DE LA MATRICULA OFICIAL,DEL MUNICIPIO DE     LA PINTADA</t>
  </si>
  <si>
    <t>2017AS390124</t>
  </si>
  <si>
    <t>LA PINTADA</t>
  </si>
  <si>
    <t>COFINANCIAR LA ENTREGA DE RACIONES DENTRO DE LA EJECUCIÓN DEL PROGRAMA DE ALIMENTACIÓN ESCOLAR, ATRAVEZ DEL CUAL SE BRINDA COMPLEMENTO ALIMENTARIO A  LOS NIÑOS, NIÑAS, Y ADOLESCENTES DE LA MATRICULA OFICIAL,DEL MUNICIPIO DE   LA UNION</t>
  </si>
  <si>
    <t>2017AS390125</t>
  </si>
  <si>
    <t>LA UNIÓN</t>
  </si>
  <si>
    <t>COFINANCIAR LA ENTREGA DE RACIONES DENTRO DE LA EJECUCIÓN DEL PROGRAMA DE ALIMENTACIÓN ESCOLAR, ATRAVEZ DEL CUAL SE BRINDA COMPLEMENTO ALIMENTARIO A  LOS NIÑOS, NIÑAS, Y ADOLESCENTES DE LA MATRICULA OFICIAL,DEL MUNICIPIO DE   LIBORINA</t>
  </si>
  <si>
    <t>2017AS390126</t>
  </si>
  <si>
    <t>LIBORINA</t>
  </si>
  <si>
    <t>COFINANCIAR LA ENTREGA DE RACIONES DENTRO DE LA EJECUCIÓN DEL PROGRAMA DE ALIMENTACIÓN ESCOLAR, ATRAVEZ DEL CUAL SE BRINDA COMPLEMENTO ALIMENTARIO A  LOS NIÑOS, NIÑAS, Y ADOLESCENTES DE LA MATRICULA OFICIAL,DEL MUNICIPIO DE    MACEO</t>
  </si>
  <si>
    <t>2017AS390127</t>
  </si>
  <si>
    <t>MACEO</t>
  </si>
  <si>
    <t>COFINANCIAR LA ENTREGA DE RACIONES DENTRO DE LA EJECUCIÓN DEL PROGRAMA DE ALIMENTACIÓN ESCOLAR, ATRAVEZ DEL CUAL SE BRINDA COMPLEMENTO ALIMENTARIO A  LOS NIÑOS, NIÑAS, Y ADOLESCENTES DE LA MATRICULA OFICIAL,DEL MUNICIPIO DE    MARINILLA</t>
  </si>
  <si>
    <t>2017AS390128</t>
  </si>
  <si>
    <t>MARINILLA</t>
  </si>
  <si>
    <t>COFINANCIAR LA ENTREGA DE RACIONES DENTRO DE LA EJECUCIÓN DEL PROGRAMA DE ALIMENTACIÓN ESCOLAR, ATRAVEZ DEL CUAL SE BRINDA COMPLEMENTO ALIMENTARIO A  LOS NIÑOS, NIÑAS, Y ADOLESCENTES DE LA MATRICULA OFICIAL,DEL MUNICIPIO DE   MONTEBELLO</t>
  </si>
  <si>
    <t>2017AS390129</t>
  </si>
  <si>
    <t>MONTEBELLO</t>
  </si>
  <si>
    <t>COFINANCIAR LA ENTREGA DE RACIONES DENTRO DE LA EJECUCIÓN DEL PROGRAMA DE ALIMENTACIÓN ESCOLAR, ATRAVEZ DEL CUAL SE BRINDA COMPLEMENTO ALIMENTARIO A  LOS NIÑOS, NIÑAS, Y ADOLESCENTES DE LA MATRICULA OFICIAL,DEL MUNICIPIO DE    MURINDO</t>
  </si>
  <si>
    <t>2017AS390130</t>
  </si>
  <si>
    <t>MURINDÓ</t>
  </si>
  <si>
    <t>COFINANCIAR LA ENTREGA DE RACIONES DENTRO DE LA EJECUCIÓN DEL PROGRAMA DE ALIMENTACIÓN ESCOLAR, ATRAVEZ DEL CUAL SE BRINDA COMPLEMENTO ALIMENTARIO A  LOS NIÑOS, NIÑAS, Y ADOLESCENTES DE LA MATRICULA OFICIAL,DEL MUNICIPIO DE    MUTATA</t>
  </si>
  <si>
    <t>2017AS390131</t>
  </si>
  <si>
    <t>MUTATÁ</t>
  </si>
  <si>
    <t>COFINANCIAR LA ENTREGA DE RACIONES DENTRO DE LA EJECUCIÓN DEL PROGRAMA DE ALIMENTACIÓN ESCOLAR, ATRAVEZ DEL CUAL SE BRINDA COMPLEMENTO ALIMENTARIO A  LOS NIÑOS, NIÑAS, Y ADOLESCENTES DE LA MATRICULA OFICIAL,DEL MUNICIPIO DE   NARIÑO</t>
  </si>
  <si>
    <t>2017AS390132</t>
  </si>
  <si>
    <t>NARIÑO</t>
  </si>
  <si>
    <t>COFINANCIAR LA ENTREGA DE RACIONES DENTRO DE LA EJECUCIÓN DEL PROGRAMA DE ALIMENTACIÓN ESCOLAR, ATRAVEZ DEL CUAL SE BRINDA COMPLEMENTO ALIMENTARIO A  LOS NIÑOS, NIÑAS, Y ADOLESCENTES DE LA MATRICULA OFICIAL,DEL MUNICIPIO DE   NECHI</t>
  </si>
  <si>
    <t>2017AS390133</t>
  </si>
  <si>
    <t>NECHÍ</t>
  </si>
  <si>
    <t>COFINANCIAR LA ENTREGA DE RACIONES DENTRO DE LA EJECUCIÓN DEL PROGRAMA DE ALIMENTACIÓN ESCOLAR, ATRAVEZ DEL CUAL SE BRINDA COMPLEMENTO ALIMENTARIO A  LOS NIÑOS, NIÑAS, Y ADOLESCENTES DE LA MATRICULA OFICIAL,DEL MUNICIPIO DE    NECOCLI</t>
  </si>
  <si>
    <t>2017AS390134</t>
  </si>
  <si>
    <t>NECOCLÍ</t>
  </si>
  <si>
    <t>COFINANCIAR LA ENTREGA DE RACIONES DENTRO DE LA EJECUCIÓN DEL PROGRAMA DE ALIMENTACIÓN ESCOLAR, ATRAVEZ DEL CUAL SE BRINDA COMPLEMENTO ALIMENTARIO A  LOS NIÑOS, NIÑAS, Y ADOLESCENTES DE LA MATRICULA OFICIAL,DEL MUNICIPIO DE   OLAYA</t>
  </si>
  <si>
    <t>2017AS390135</t>
  </si>
  <si>
    <t>OLAYA</t>
  </si>
  <si>
    <t xml:space="preserve">COFINANCIAR LA ENTREGA DE RACIONES DENTRO DE LA EJECUCIÓN DEL PROGRAMA DE ALIMENTACIÓN ESCOLAR, ATRAVEZ DEL CUAL SE BRINDA COMPLEMENTO ALIMENTARIO A  LOS NIÑOS, NIÑAS, Y ADOLESCENTES DE LA MATRICULA OFICIAL,DEL MUNICIPIO DE   PEQUE  </t>
  </si>
  <si>
    <t>2017AS390136</t>
  </si>
  <si>
    <t>PEQUE</t>
  </si>
  <si>
    <t>COFINANCIAR LA ENTREGA DE RACIONES DENTRO DE LA EJECUCIÓN DEL PROGRAMA DE ALIMENTACIÓN ESCOLAR, ATRAVEZ DEL CUAL SE BRINDA COMPLEMENTO ALIMENTARIO A  LOS NIÑOS, NIÑAS, Y ADOLESCENTES DE LA MATRICULA OFICIAL,DEL MUNICIPIO DE    PUEBLORRICO</t>
  </si>
  <si>
    <t>2017AS390137</t>
  </si>
  <si>
    <t>PUEBLORRICO</t>
  </si>
  <si>
    <t>COFINANCIAR LA ENTREGA DE RACIONES DENTRO DE LA EJECUCIÓN DEL PROGRAMA DE ALIMENTACIÓN ESCOLAR, ATRAVEZ DEL CUAL SE BRINDA COMPLEMENTO ALIMENTARIO A  LOS NIÑOS, NIÑAS, Y ADOLESCENTES DE LA MATRICULA OFICIAL,DEL MUNICIPIO DE    PUERTO BERRIO</t>
  </si>
  <si>
    <t>2017AS390138</t>
  </si>
  <si>
    <t>PEUERTO BERRIO</t>
  </si>
  <si>
    <t>COFINANCIAR LA ENTREGA DE RACIONES DENTRO DE LA EJECUCIÓN DEL PROGRAMA DE ALIMENTACIÓN ESCOLAR, ATRAVEZ DEL CUAL SE BRINDA COMPLEMENTO ALIMENTARIO A  LOS NIÑOS, NIÑAS, Y ADOLESCENTES DE LA MATRICULA OFICIAL,DEL MUNICIPIO DE    PUERTO NARE</t>
  </si>
  <si>
    <t>2017AS390139</t>
  </si>
  <si>
    <t>PUERTO NARE</t>
  </si>
  <si>
    <t>COFINANCIAR LA ENTREGA DE RACIONES DENTRO DE LA EJECUCIÓN DEL PROGRAMA DE ALIMENTACIÓN ESCOLAR, ATRAVEZ DEL CUAL SE BRINDA COMPLEMENTO ALIMENTARIO A  LOS NIÑOS, NIÑAS, Y ADOLESCENTES DE LA MATRICULA OFICIAL,DEL MUNICIPIO DE    PUERTO TRIUNFO</t>
  </si>
  <si>
    <t>2017AS390140</t>
  </si>
  <si>
    <t>PUERTO TRIUNFO</t>
  </si>
  <si>
    <t>COFINANCIAR LA ENTREGA DE RACIONES DENTRO DE LA EJECUCIÓN DEL PROGRAMA DE ALIMENTACIÓN ESCOLAR, ATRAVEZ DEL CUAL SE BRINDA COMPLEMENTO ALIMENTARIO A  LOS NIÑOS, NIÑAS, Y ADOLESCENTES DE LA MATRICULA OFICIAL,DEL MUNICIPIO DE   REMEDIOS</t>
  </si>
  <si>
    <t>2017AS390141</t>
  </si>
  <si>
    <t>REMEDIOS</t>
  </si>
  <si>
    <t>COFINANCIAR LA ENTREGA DE RACIONES DENTRO DE LA EJECUCIÓN DEL PROGRAMA DE ALIMENTACIÓN ESCOLAR, ATRAVEZ DEL CUAL SE BRINDA COMPLEMENTO ALIMENTARIO A  LOS NIÑOS, NIÑAS, Y ADOLESCENTES DE LA MATRICULA OFICIAL,DEL MUNICIPIO DE   SABANALARGA</t>
  </si>
  <si>
    <t>2017AS390142</t>
  </si>
  <si>
    <t>SABANALARGA</t>
  </si>
  <si>
    <t>COFINANCIAR LA ENTREGA DE RACIONES DENTRO DE LA EJECUCIÓN DEL PROGRAMA DE ALIMENTACIÓN ESCOLAR, ATRAVEZ DEL CUAL SE BRINDA COMPLEMENTO ALIMENTARIO A  LOS NIÑOS, NIÑAS, Y ADOLESCENTES DE LA MATRICULA OFICIAL,DEL MUNICIPIO DE   SALGAR</t>
  </si>
  <si>
    <t>2017AS390143</t>
  </si>
  <si>
    <t>SALGAR</t>
  </si>
  <si>
    <t>COFINANCIAR LA ENTREGA DE RACIONES DENTRO DE LA EJECUCIÓN DEL PROGRAMA DE ALIMENTACIÓN ESCOLAR, ATRAVEZ DEL CUAL SE BRINDA COMPLEMENTO ALIMENTARIO A  LOS NIÑOS, NIÑAS, Y ADOLESCENTES DE LA MATRICULA OFICIAL,DEL MUNICIPIO DE   SAN ANDRES DE CUERQUIA</t>
  </si>
  <si>
    <t>2017AS390144</t>
  </si>
  <si>
    <t>SAN ANDRES DE CUERQUIA</t>
  </si>
  <si>
    <t>COFINANCIAR LA ENTREGA DE RACIONES DENTRO DE LA EJECUCIÓN DEL PROGRAMA DE ALIMENTACIÓN ESCOLAR, ATRAVEZ DEL CUAL SE BRINDA COMPLEMENTO ALIMENTARIO A  LOS NIÑOS, NIÑAS, Y ADOLESCENTES DE LA MATRICULA OFICIAL,DEL MUNICIPIO DE   SAN CARLOS</t>
  </si>
  <si>
    <t>2017AS390145</t>
  </si>
  <si>
    <t xml:space="preserve">SAN CARLOS </t>
  </si>
  <si>
    <t>COFINANCIAR LA ENTREGA DE RACIONES DENTRO DE LA EJECUCIÓN DEL PROGRAMA DE ALIMENTACIÓN ESCOLAR, ATRAVEZ DEL CUAL SE BRINDA COMPLEMENTO ALIMENTARIO A  LOS NIÑOS, NIÑAS, Y ADOLESCENTES DE LA MATRICULA OFICIAL,DEL MUNICIPIO DE   SAN FRANCISCO</t>
  </si>
  <si>
    <t>2017AS390146</t>
  </si>
  <si>
    <t>SAN FRANCISCO</t>
  </si>
  <si>
    <t>COFINANCIAR LA ENTREGA DE RACIONES DENTRO DE LA EJECUCIÓN DEL PROGRAMA DE ALIMENTACIÓN ESCOLAR, ATRAVEZ DEL CUAL SE BRINDA COMPLEMENTO ALIMENTARIO A  LOS NIÑOS, NIÑAS, Y ADOLESCENTES DE LA MATRICULA OFICIAL,DEL MUNICIPIO DE   SAN JERONIMO</t>
  </si>
  <si>
    <t>2017AS390147</t>
  </si>
  <si>
    <t>SAN JERONIMO</t>
  </si>
  <si>
    <t>COFINANCIAR LA ENTREGA DE RACIONES DENTRO DE LA EJECUCIÓN DEL PROGRAMA DE ALIMENTACIÓN ESCOLAR, ATRAVEZ DEL CUAL SE BRINDA COMPLEMENTO ALIMENTARIO A  LOS NIÑOS, NIÑAS, Y ADOLESCENTES DE LA MATRICULA OFICIAL,DEL MUNICIPIO DE   SAN JOSE DE LA MONTAÑA</t>
  </si>
  <si>
    <t>2017AS390148</t>
  </si>
  <si>
    <t xml:space="preserve">SAN JOSE DE LA MONTAÑA </t>
  </si>
  <si>
    <t>COFINANCIAR LA ENTREGA DE RACIONES DENTRO DE LA EJECUCIÓN DEL PROGRAMA DE ALIMENTACIÓN ESCOLAR, ATRAVEZ DEL CUAL SE BRINDA COMPLEMENTO ALIMENTARIO A  LOS NIÑOS, NIÑAS, Y ADOLESCENTES DE LA MATRICULA OFICIAL,DEL MUNICIPIO DE   SAN JUAN DE URABA</t>
  </si>
  <si>
    <t>2017AS390149</t>
  </si>
  <si>
    <t xml:space="preserve">SAN JUAN DE URABA </t>
  </si>
  <si>
    <t>COFINANCIAR LA ENTREGA DE RACIONES DENTRO DE LA EJECUCIÓN DEL PROGRAMA DE ALIMENTACIÓN ESCOLAR, ATRAVEZ DEL CUAL SE BRINDA COMPLEMENTO ALIMENTARIO A  LOS NIÑOS, NIÑAS, Y ADOLESCENTES DE LA MATRICULA OFICIAL,DEL MUNICIPIO DE    SAN LUIS</t>
  </si>
  <si>
    <t>2017AS390150</t>
  </si>
  <si>
    <t xml:space="preserve">SAN LUIS </t>
  </si>
  <si>
    <t>COFINANCIAR LA ENTREGA DE RACIONES DENTRO DE LA EJECUCIÓN DEL PROGRAMA DE ALIMENTACIÓN ESCOLAR, ATRAVEZ DEL CUAL SE BRINDA COMPLEMENTO ALIMENTARIO A  LOS NIÑOS, NIÑAS, Y ADOLESCENTES DE LA MATRICULA OFICIAL,DEL MUNICIPIO DE   SAN PEDRO DE LOS MILAGROS</t>
  </si>
  <si>
    <t>2017AS390151</t>
  </si>
  <si>
    <t xml:space="preserve">SAN PEDRO DE LOS MILAGROS </t>
  </si>
  <si>
    <t>COFINANCIAR LA ENTREGA DE RACIONES DENTRO DE LA EJECUCIÓN DEL PROGRAMA DE ALIMENTACIÓN ESCOLAR, ATRAVEZ DEL CUAL SE BRINDA COMPLEMENTO ALIMENTARIO A  LOS NIÑOS, NIÑAS, Y ADOLESCENTES DE LA MATRICULA OFICIAL,DEL MUNICIPIO DE   SAN PEDRO DE URABA</t>
  </si>
  <si>
    <t>2017AS390152</t>
  </si>
  <si>
    <t xml:space="preserve">SAN PEDRO DE URABA </t>
  </si>
  <si>
    <t>COFINANCIAR LA ENTREGA DE RACIONES DENTRO DE LA EJECUCIÓN DEL PROGRAMA DE ALIMENTACIÓN ESCOLAR, ATRAVEZ DEL CUAL SE BRINDA COMPLEMENTO ALIMENTARIO A  LOS NIÑOS, NIÑAS, Y ADOLESCENTES DE LA MATRICULA OFICIAL,DEL MUNICIPIO DE   SAN RAFAEL</t>
  </si>
  <si>
    <t>2017AS390153</t>
  </si>
  <si>
    <t xml:space="preserve">SAN RAFAEL </t>
  </si>
  <si>
    <t>COFINANCIAR LA ENTREGA DE RACIONES DENTRO DE LA EJECUCIÓN DEL PROGRAMA DE ALIMENTACIÓN ESCOLAR, ATRAVEZ DEL CUAL SE BRINDA COMPLEMENTO ALIMENTARIO A  LOS NIÑOS, NIÑAS, Y ADOLESCENTES DE LA MATRICULA OFICIAL,DEL MUNICIPIO DE   SAN ROQUE</t>
  </si>
  <si>
    <t>2017AS390154</t>
  </si>
  <si>
    <t>SAN ROQUE</t>
  </si>
  <si>
    <t>COFINANCIAR LA ENTREGA DE RACIONES DENTRO DE LA EJECUCIÓN DEL PROGRAMA DE ALIMENTACIÓN ESCOLAR, ATRAVEZ DEL CUAL SE BRINDA COMPLEMENTO ALIMENTARIO A  LOS NIÑOS, NIÑAS, Y ADOLESCENTES DE LA MATRICULA OFICIAL,DEL MUNICIPIO DE   SAN VICENTE</t>
  </si>
  <si>
    <t>2017AS390155</t>
  </si>
  <si>
    <t xml:space="preserve">SAN VICENTE </t>
  </si>
  <si>
    <t>COFINANCIAR LA ENTREGA DE RACIONES DENTRO DE LA EJECUCIÓN DEL PROGRAMA DE ALIMENTACIÓN ESCOLAR, ATRAVEZ DEL CUAL SE BRINDA COMPLEMENTO ALIMENTARIO A  LOS NIÑOS, NIÑAS, Y ADOLESCENTES DE LA MATRICULA OFICIAL,DEL MUNICIPIO DE   SANTA BARBARA</t>
  </si>
  <si>
    <t>2017AS390156</t>
  </si>
  <si>
    <t xml:space="preserve">SANTA BARBARA </t>
  </si>
  <si>
    <t>COFINANCIAR LA ENTREGA DE RACIONES DENTRO DE LA EJECUCIÓN DEL PROGRAMA DE ALIMENTACIÓN ESCOLAR, ATRAVEZ DEL CUAL SE BRINDA COMPLEMENTO ALIMENTARIO A  LOS NIÑOS, NIÑAS, Y ADOLESCENTES DE LA MATRICULA OFICIAL,DEL MUNICIPIO DE   SANTA FE DE ANTIOQUIA</t>
  </si>
  <si>
    <t>2017AS390157</t>
  </si>
  <si>
    <t>SANTA FE DE ANTIOQUIA</t>
  </si>
  <si>
    <t>COFINANCIAR LA ENTREGA DE RACIONES DENTRO DE LA EJECUCIÓN DEL PROGRAMA DE ALIMENTACIÓN ESCOLAR, ATRAVEZ DEL CUAL SE BRINDA COMPLEMENTO ALIMENTARIO A  LOS NIÑOS, NIÑAS, Y ADOLESCENTES DE LA MATRICULA OFICIAL,DEL MUNICIPIO DE   SANTA ROSA DE OSOS</t>
  </si>
  <si>
    <t>2017AS390158</t>
  </si>
  <si>
    <t>STA ROSA DE OSOS</t>
  </si>
  <si>
    <t>COFINANCIAR LA ENTREGA DE RACIONES DENTRO DE LA EJECUCIÓN DEL PROGRAMA DE ALIMENTACIÓN ESCOLAR, ATRAVEZ DEL CUAL SE BRINDA COMPLEMENTO ALIMENTARIO A  LOS NIÑOS, NIÑAS, Y ADOLESCENTES DE LA MATRICULA OFICIAL,DEL MUNICIPIO DE   SANTO DOMINGO</t>
  </si>
  <si>
    <t>2017AS390159</t>
  </si>
  <si>
    <t xml:space="preserve">SANTO DOMINGO </t>
  </si>
  <si>
    <t>COFINANCIAR LA ENTREGA DE RACIONES DENTRO DE LA EJECUCIÓN DEL PROGRAMA DE ALIMENTACIÓN ESCOLAR, ATRAVEZ DEL CUAL SE BRINDA COMPLEMENTO ALIMENTARIO A  LOS NIÑOS, NIÑAS, Y ADOLESCENTES DE LA MATRICULA OFICIAL,DEL MUNICIPIO DE   SEGOVIA</t>
  </si>
  <si>
    <t>2017AS390160</t>
  </si>
  <si>
    <t>SEGOVIA</t>
  </si>
  <si>
    <t>COFINANCIAR LA ENTREGA DE RACIONES DENTRO DE LA EJECUCIÓN DEL PROGRAMA DE ALIMENTACIÓN ESCOLAR, ATRAVEZ DEL CUAL SE BRINDA COMPLEMENTO ALIMENTARIO A  LOS NIÑOS, NIÑAS, Y ADOLESCENTES DE LA MATRICULA OFICIAL,DEL MUNICIPIO DE   SONSON</t>
  </si>
  <si>
    <t>2017AS390161</t>
  </si>
  <si>
    <t>SONSON</t>
  </si>
  <si>
    <t>COFINANCIAR LA ENTREGA DE RACIONES DENTRO DE LA EJECUCIÓN DEL PROGRAMA DE ALIMENTACIÓN ESCOLAR, ATRAVEZ DEL CUAL SE BRINDA COMPLEMENTO ALIMENTARIO A  LOS NIÑOS, NIÑAS, Y ADOLESCENTES DE LA MATRICULA OFICIAL,DEL MUNICIPIO DE   SOPETRAN</t>
  </si>
  <si>
    <t>2017AS390162</t>
  </si>
  <si>
    <t xml:space="preserve">SOPETRAN </t>
  </si>
  <si>
    <t>COFINANCIAR LA ENTREGA DE RACIONES DENTRO DE LA EJECUCIÓN DEL PROGRAMA DE ALIMENTACIÓN ESCOLAR, ATRAVEZ DEL CUAL SE BRINDA COMPLEMENTO ALIMENTARIO A  LOS NIÑOS, NIÑAS, Y ADOLESCENTES DE LA MATRICULA OFICIAL,DEL MUNICIPIO DE   TAMESIS</t>
  </si>
  <si>
    <t>2017AS390163</t>
  </si>
  <si>
    <t xml:space="preserve">TAMESIS </t>
  </si>
  <si>
    <t>COFINANCIAR LA ENTREGA DE RACIONES DENTRO DE LA EJECUCIÓN DEL PROGRAMA DE ALIMENTACIÓN ESCOLAR, ATRAVEZ DEL CUAL SE BRINDA COMPLEMENTO ALIMENTARIO A  LOS NIÑOS, NIÑAS, Y ADOLESCENTES DE LA MATRICULA OFICIAL,DEL MUNICIPIO DE   TARAZA</t>
  </si>
  <si>
    <t>2017AS390164</t>
  </si>
  <si>
    <t>TARAZA</t>
  </si>
  <si>
    <t>COFINANCIAR LA ENTREGA DE RACIONES DENTRO DE LA EJECUCIÓN DEL PROGRAMA DE ALIMENTACIÓN ESCOLAR, ATRAVEZ DEL CUAL SE BRINDA COMPLEMENTO ALIMENTARIO A  LOS NIÑOS, NIÑAS, Y ADOLESCENTES DE LA MATRICULA OFICIAL,DEL MUNICIPIO DE    TARSO</t>
  </si>
  <si>
    <t>2017AS390165</t>
  </si>
  <si>
    <t>TARSO</t>
  </si>
  <si>
    <t xml:space="preserve">COFINANCIAR LA ENTREGA DE RACIONES DENTRO DE LA EJECUCIÓN DEL PROGRAMA DE ALIMENTACIÓN ESCOLAR, ATRAVEZ DEL CUAL SE BRINDA COMPLEMENTO ALIMENTARIO A  LOS NIÑOS, NIÑAS, Y ADOLESCENTES DE LA MATRICULA OFICIAL,DEL MUNICIPIO DE   TITIRIBI </t>
  </si>
  <si>
    <t>2017AS390166</t>
  </si>
  <si>
    <t>TITIRIBI</t>
  </si>
  <si>
    <t>COFINANCIAR LA ENTREGA DE RACIONES DENTRO DE LA EJECUCIÓN DEL PROGRAMA DE ALIMENTACIÓN ESCOLAR, ATRAVEZ DEL CUAL SE BRINDA COMPLEMENTO ALIMENTARIO A  LOS NIÑOS, NIÑAS, Y ADOLESCENTES DE LA MATRICULA OFICIAL,DEL MUNICIPIO DE   TOLEDO</t>
  </si>
  <si>
    <t>2017AS390167</t>
  </si>
  <si>
    <t>TOLEDO</t>
  </si>
  <si>
    <t>COFINANCIAR LA ENTREGA DE RACIONES DENTRO DE LA EJECUCIÓN DEL PROGRAMA DE ALIMENTACIÓN ESCOLAR, ATRAVEZ DEL CUAL SE BRINDA COMPLEMENTO ALIMENTARIO A  LOS NIÑOS, NIÑAS, Y ADOLESCENTES DE LA MATRICULA OFICIAL,DEL MUNICIPIO DE   URAMITA</t>
  </si>
  <si>
    <t>2017AS390168</t>
  </si>
  <si>
    <t xml:space="preserve">URAMITA </t>
  </si>
  <si>
    <t>COFINANCIAR LA ENTREGA DE RACIONES DENTRO DE LA EJECUCIÓN DEL PROGRAMA DE ALIMENTACIÓN ESCOLAR, ATRAVEZ DEL CUAL SE BRINDA COMPLEMENTO ALIMENTARIO A  LOS NIÑOS, NIÑAS, Y ADOLESCENTES DE LA MATRICULA OFICIAL,DEL MUNICIPIO DE   URRAO</t>
  </si>
  <si>
    <t>2017AS390169</t>
  </si>
  <si>
    <t xml:space="preserve">URRAO </t>
  </si>
  <si>
    <t>COFINANCIAR LA ENTREGA DE RACIONES DENTRO DE LA EJECUCIÓN DEL PROGRAMA DE ALIMENTACIÓN ESCOLAR, ATRAVEZ DEL CUAL SE BRINDA COMPLEMENTO ALIMENTARIO A  LOS NIÑOS, NIÑAS, Y ADOLESCENTES DE LA MATRICULA OFICIAL,DEL MUNICIPIO DE   VALDIVIA</t>
  </si>
  <si>
    <t>2017AS390170</t>
  </si>
  <si>
    <t xml:space="preserve">VALDIVIA </t>
  </si>
  <si>
    <t>COFINANCIAR LA ENTREGA DE RACIONES DENTRO DE LA EJECUCIÓN DEL PROGRAMA DE ALIMENTACIÓN ESCOLAR, ATRAVEZ DEL CUAL SE BRINDA COMPLEMENTO ALIMENTARIO A  LOS NIÑOS, NIÑAS, Y ADOLESCENTES DE LA MATRICULA OFICIAL,DEL MUNICIPIO DE    VALPARAISO</t>
  </si>
  <si>
    <t>2017AS390171</t>
  </si>
  <si>
    <t>VALAPARAISO</t>
  </si>
  <si>
    <t>COFINANCIAR LA ENTREGA DE RACIONES DENTRO DE LA EJECUCIÓN DEL PROGRAMA DE ALIMENTACIÓN ESCOLAR, ATRAVEZ DEL CUAL SE BRINDA COMPLEMENTO ALIMENTARIO A  LOS NIÑOS, NIÑAS, Y ADOLESCENTES DE LA MATRICULA OFICIAL,DEL MUNICIPIO DE   VEGACHI</t>
  </si>
  <si>
    <t>2017AS390172</t>
  </si>
  <si>
    <t>VEGACHI</t>
  </si>
  <si>
    <t>COFINANCIAR LA ENTREGA DE RACIONES DENTRO DE LA EJECUCIÓN DEL PROGRAMA DE ALIMENTACIÓN ESCOLAR, ATRAVEZ DEL CUAL SE BRINDA COMPLEMENTO ALIMENTARIO A  LOS NIÑOS, NIÑAS, Y ADOLESCENTES DE LA MATRICULA OFICIAL,DEL MUNICIPIO DE   VENECIA</t>
  </si>
  <si>
    <t>2017AS390173</t>
  </si>
  <si>
    <t xml:space="preserve">VENECIA </t>
  </si>
  <si>
    <t>COFINANCIAR LA ENTREGA DE RACIONES DENTRO DE LA EJECUCIÓN DEL PROGRAMA DE ALIMENTACIÓN ESCOLAR, ATRAVEZ DEL CUAL SE BRINDA COMPLEMENTO ALIMENTARIO A  LOS NIÑOS, NIÑAS, Y ADOLESCENTES DE LA MATRICULA OFICIAL,DEL MUNICIPIO DE   VIGIA DEL FUERTE</t>
  </si>
  <si>
    <t>2017AS390174</t>
  </si>
  <si>
    <t>VIGIA DEL FUERTE</t>
  </si>
  <si>
    <t>COFINANCIAR LA ENTREGA DE RACIONES DENTRO DE LA EJECUCIÓN DEL PROGRAMA DE ALIMENTACIÓN ESCOLAR, ATRAVEZ DEL CUAL SE BRINDA COMPLEMENTO ALIMENTARIO A  LOS NIÑOS, NIÑAS, Y ADOLESCENTES DE LA MATRICULA OFICIAL,DEL MUNICIPIO DE    YALI</t>
  </si>
  <si>
    <t>2017AS390175</t>
  </si>
  <si>
    <t>YALI</t>
  </si>
  <si>
    <t>COFINANCIAR LA ENTREGA DE RACIONES DENTRO DE LA EJECUCIÓN DEL PROGRAMA DE ALIMENTACIÓN ESCOLAR, ATRAVEZ DEL CUAL SE BRINDA COMPLEMENTO ALIMENTARIO A  LOS NIÑOS, NIÑAS, Y ADOLESCENTES DE LA MATRICULA OFICIAL,DEL MUNICIPIO DE    YARUMAL</t>
  </si>
  <si>
    <t>2017AS390176</t>
  </si>
  <si>
    <t>YARUMAL</t>
  </si>
  <si>
    <t>COFINANCIAR LA ENTREGA DE RACIONES DENTRO DE LA EJECUCIÓN DEL PROGRAMA DE ALIMENTACIÓN ESCOLAR, ATRAVEZ DEL CUAL SE BRINDA COMPLEMENTO ALIMENTARIO A  LOS NIÑOS, NIÑAS, Y ADOLESCENTES DE LA MATRICULA OFICIAL,DEL MUNICIPIO DE   YOLOMBO</t>
  </si>
  <si>
    <t>2017AS390177</t>
  </si>
  <si>
    <t xml:space="preserve">YOLOMBO </t>
  </si>
  <si>
    <t>COFINANCIAR LA ENTREGA DE RACIONES DENTRO DE LA EJECUCIÓN DEL PROGRAMA DE ALIMENTACIÓN ESCOLAR, ATRAVEZ DEL CUAL SE BRINDA COMPLEMENTO ALIMENTARIO A  LOS NIÑOS, NIÑAS, Y ADOLESCENTES DE LA MATRICULA OFICIAL,DEL MUNICIPIO DE   YONDO</t>
  </si>
  <si>
    <t>2017AS390178</t>
  </si>
  <si>
    <t>YONDÓ</t>
  </si>
  <si>
    <t>COFINANCIAR LA ENTREGA DE RACIONES DENTRO DE LA EJECUCIÓN DEL PROGRAMA DE ALIMENTACIÓN ESCOLAR, ATRAVEZ DEL CUAL SE BRINDA COMPLEMENTO ALIMENTARIO A  LOS NIÑOS, NIÑAS, Y ADOLESCENTES DE LA MATRICULA OFICIAL,DEL MUNICIPIO DE    ZARAGOZA</t>
  </si>
  <si>
    <t>2017AS390179</t>
  </si>
  <si>
    <t>ZARAGOZA</t>
  </si>
  <si>
    <t>COFINANCIAR LA ENTREGA DE RACIONES DENTRO DE LA  EJECUCION DEL PROGRAMA DE ALIMENTACION ESCOLAR PAE ATRAVEZ DEL CUAL SE BRINDA ALMUERZO A LOS NIÑOS, NIÑAS Y ADOLESCENTES DE LA MATRICULA OFICIAL DEL MUNICIPIO DE AMALFI, COMO COMPONENTE DE LA ESTRATEGIA DE JORNADA UNICA.</t>
  </si>
  <si>
    <t>Cupos atendidos en los programas de complementación alimentaria ( JU )</t>
  </si>
  <si>
    <t>2017AS390180</t>
  </si>
  <si>
    <t>AMPARO ALMANZA OCHOA</t>
  </si>
  <si>
    <t>COFINANCIAR LA ENTREGA DE RACIONES DENTRO DE LA  EJECUCION DEL PROGRAMA DE ALIMENTACION ESCOLAR PAE ATRAVEZ DEL CUAL SE BRINDA ALMUERZO A LOS NIÑOS, NIÑAS Y ADOLESCENTES DE LA MATRICULA OFICIAL DEL MUNICIPIO DE  CIUDAD BOLIVAR, COMO COMPONENTE DE LA ESTRATEGIA DE JORNADA UNICA.</t>
  </si>
  <si>
    <t>2017AS390181</t>
  </si>
  <si>
    <t>COFINANCIAR LA ENTREGA DE RACIONES DENTRO DE LA  EJECUCION DEL PROGRAMA DE ALIMENTACION ESCOLAR PAE ATRAVEZ DEL CUAL SE BRINDA ALMUERZO A LOS NIÑOS, NIÑAS Y ADOLESCENTES DE LA MATRICULA OFICIAL DEL MUNICIPIO DE  GIRARDOTA, COMO COMPONENTE DE LA ESTRATEGIA DE JORNADA UNICA.</t>
  </si>
  <si>
    <t>2017AS390182</t>
  </si>
  <si>
    <t>COFINANCIAR LA ENTREGA DE RACIONES DENTRO DE LA  EJECUCION DEL PROGRAMA DE ALIMENTACION ESCOLAR PAE ATRAVEZ DEL CUAL SE BRINDA ALMUERZO A LOS NIÑOS, NIÑAS Y ADOLESCENTES DE LA MATRICULA OFICIAL DEL MUNICIPIO DE  GUATAPE, COMO COMPONENTE DE LA ESTRATEGIA DE JORNADA UNICA.</t>
  </si>
  <si>
    <t>2017AS390183</t>
  </si>
  <si>
    <t>GUATAPE</t>
  </si>
  <si>
    <r>
      <rPr>
        <sz val="8"/>
        <color rgb="FFFF0000"/>
        <rFont val="Arial"/>
        <family val="2"/>
      </rPr>
      <t>COFINANCIAR</t>
    </r>
    <r>
      <rPr>
        <sz val="8"/>
        <color rgb="FF3D3D3D"/>
        <rFont val="Arial"/>
        <family val="2"/>
      </rPr>
      <t xml:space="preserve"> LA ENTREGA DE RACIONES DENTRO DE LA  EJECUCION DEL PROGRAMA DE ALIMENTACION ESCOLAR PAE ATRAVEZ DEL CUAL SE BRINDA ALMUERZO A LOS NIÑOS, NIÑAS Y ADOLESCENTES DE LA MATRICULA OFICIAL DEL MUNICIPIO DE  PEQUE, COMO COMPONENTE DE LA ESTRATEGIA DE JORNADA UNICA.</t>
    </r>
  </si>
  <si>
    <t>2017AS390184</t>
  </si>
  <si>
    <t>COFINANCIAR LA ENTREGA DE RACIONES DENTRO DE LA  EJECUCION DEL PROGRAMA DE ALIMENTACION ESCOLAR PAE ATRAVEZ DEL CUAL SE BRINDA ALMUERZO A LOS NIÑOS, NIÑAS Y ADOLESCENTES DE LA MATRICULA OFICIAL DEL MUNICIPIO DE  SAN LUIS, COMO COMPONENTE DE LA ESTRATEGIA DE JORNADA UNICA.</t>
  </si>
  <si>
    <t>2017AS390185</t>
  </si>
  <si>
    <t>SAN LUIS</t>
  </si>
  <si>
    <t>COFINANCIAR LA ENTREGA DE RACIONES DENTRO DE LA  EJECUCION DEL PROGRAMA DE ALIMENTACION ESCOLAR PAE ATRAVEZ DEL CUAL SE BRINDA ALMUERZO A LOS NIÑOS, NIÑAS Y ADOLESCENTES DE LA MATRICULA OFICIAL DEL MUNICIPIO DE  TAMESIS, COMO COMPONENTE DE LA ESTRATEGIA DE JORNADA UNICA.</t>
  </si>
  <si>
    <t>2017AS390186</t>
  </si>
  <si>
    <t>TAMESIS</t>
  </si>
  <si>
    <t>COFINANCIAR LA ENTREGA DE RACIONES DENTRO DE LA  EJECUCION DEL PROGRAMA DE ALIMENTACION ESCOLAR PAE ATRAVEZ DEL CUAL SE BRINDA ALMUERZO A LOS NIÑOS, NIÑAS Y ADOLESCENTES DE LA MATRICULA OFICIAL DEL MUNICIPIO DE  TARSO, COMO COMPONENTE DE LA ESTRATEGIA DE JORNADA UNICA.</t>
  </si>
  <si>
    <t>2017AS390187</t>
  </si>
  <si>
    <t>COFINANCIAR LA ENTREGA DE RACIONES DENTRO DE LA  EJECUCION DEL PROGRAMA DE ALIMENTACION ESCOLAR PAE ATRAVEZ DEL CUAL SE BRINDA ALMUERZO A LOS NIÑOS, NIÑAS Y ADOLESCENTES DE LA MATRICULA OFICIAL DEL MUNICIPIO DE  TITIRIBI, COMO COMPONENTE DE LA ESTRATEGIA DE JORNADA UNICA.</t>
  </si>
  <si>
    <t>2017AS390188</t>
  </si>
  <si>
    <t>COFINANCIAR LA ENTREGA DE RACIONES DENTRO DE LA  EJECUCION DEL PROGRAMA DE ALIMENTACION ESCOLAR PAE ATRAVEZ DEL CUAL SE BRINDA ALMUERZO A LOS NIÑOS, NIÑAS Y ADOLESCENTES DE LA MATRICULA OFICIAL DEL MUNICIPIO DE  URAMITA, COMO COMPONENTE DE LA ESTRATEGIA DE JORNADA UNICA.</t>
  </si>
  <si>
    <t>2017AS390189</t>
  </si>
  <si>
    <t>URAMITA</t>
  </si>
  <si>
    <t>COFINANCIAR LA ENTREGA DE RACIONES DENTRO DE LA  EJECUCION DEL PROGRAMA DE ALIMENTACION ESCOLAR PAE ATRAVEZ DEL CUAL SE BRINDA ALMUERZO A LOS NIÑOS, NIÑAS Y ADOLESCENTES DE LA MATRICULA OFICIAL DEL MUNICIPIO DE  VIGIA DEL FUERTE, COMO COMPONENTE DE LA ESTRATEGIA DE JORNADA UNICA.</t>
  </si>
  <si>
    <t>2017AS390190</t>
  </si>
  <si>
    <t>COFINANCIAR LA ENTREGA DE RACIONES DENTRO DE LA  EJECUCION DEL PROGRAMA DE ALIMENTACION ESCOLAR PAE ATRAVEZ DEL CUAL SE BRINDA ALMUERZO A LOS NIÑOS, NIÑAS Y ADOLESCENTES DE LA MATRICULA OFICIAL DEL MUNICIPIO DE  YARUMAL, COMO COMPONENTE DE LA ESTRATEGIA DE JORNADA UNICA.</t>
  </si>
  <si>
    <t>2017AS390191</t>
  </si>
  <si>
    <t>PRESTAR EL SERVICIO DE ATENCIÓN PARA RECUPERACIÓN NUTRICIONAL, A LOS NIÑOS Y NIÑAS EN CONDICIÓN DE DESNUTRICIÓN Y A MADRES GESTANTES Y LACTANTES CON BAJO PESO EN EL MUNICIPIO DE VIGÍA DEL FUERTE</t>
  </si>
  <si>
    <t>172 DIAS</t>
  </si>
  <si>
    <t>Número de niños, niñas y familias gestantes atendidos en los centros de atención integral nutricional</t>
  </si>
  <si>
    <t>ATENCION Y RECUPERCION NUTRICIONAL A FAMILIAS VULNERABLES DEL DEPARTAMENTO</t>
  </si>
  <si>
    <t>010018001</t>
  </si>
  <si>
    <t xml:space="preserve">Servicio recuperación nutricional </t>
  </si>
  <si>
    <t>TATIANA HERNANDEZ BENJUMEA</t>
  </si>
  <si>
    <t>PRESTAR EL SERVICIO DE ATENCIÓN PARA RECUPERACIÓN NUTRICIONAL, A LOS NIÑOS Y NIÑAS EN CONDICIÓN DE DESNUTRICIÓN Y A MADRES GESTANTES Y LACTANTES CON BAJO PESO EN EL MUNICIPIO DE  MURINDO</t>
  </si>
  <si>
    <t>MURINDO</t>
  </si>
  <si>
    <t>PRESTAR EL SERVICIO DE ATENCIÓN PARA RECUPERACIÓN NUTRICIONAL, A LOS NIÑOS Y NIÑAS EN CONDICIÓN DE DESNUTRICIÓN Y A MADRES GESTANTES Y LACTANTES CON BAJO PESO EN EL MUNICIPIO DE  TARAZA</t>
  </si>
  <si>
    <t xml:space="preserve">PRESTAR EL SERVICIO DE ATENCIÓN PARA RECUPERACIÓN NUTRICIONAL, A LOS NIÑOS Y NIÑAS EN CONDICIÓN DE DESNUTRICIÓN Y A MADRES GESTANTES Y LACTANTES CON BAJO PESO EN EL MUNICIPIO DE  TURBO </t>
  </si>
  <si>
    <t>TURBO</t>
  </si>
  <si>
    <t>PRESTAR EL SERVICIO DE ATENCIÓN PARA RECUPERACIÓN NUTRICIONAL, A LOS NIÑOS Y NIÑAS EN CONDICIÓN DE DESNUTRICIÓN Y A MADRES GESTANTES Y LACTANTES CON BAJO PESO EN EL MUNICIPIO DE  SEGOVIA</t>
  </si>
  <si>
    <t>Prestar el servicio de apoyo a Ia gestiôn a través del
acompanamiento a Ia supervision técnica, administrativa y
financiera de los convenios y contratos celebrados por Ia
Gerencia de Seguridad Alimentaria y Nutricional - MANA para
garantizar la prestación del Programa de Alimentación escolar.</t>
  </si>
  <si>
    <t>180 DIAS</t>
  </si>
  <si>
    <t>PRESTAR EL SERVICIO DE APOYO ALA GESTION ATRAVEZ DEL ACOMPAÑAMIENTO A LA SUPERVISION, TECNICA ADMINISTRATIVA, Y FINANCIERA DE LOS CONVENIOS Y CONTRATOS CELEBRADOS POR MANA</t>
  </si>
  <si>
    <t>SUMINISTRO DE RACIONES PARA EL PROGRAMA DE ALIMENTACION ESCOLAR PARA GARANTIZAR LA PERMANENCIA DE LA POBLACION ECOLAR EN TODO EL DEPARTAMENTO DE ANTIOQUIA</t>
  </si>
  <si>
    <t>LOS MUNICIPIOS QUE CONFORMAN EL PAE</t>
  </si>
  <si>
    <t>APOYAR LA SUPERVISION DE  TECNICA DE LOS CONVENIOS Y CONTRATOS DE LA GERENCIA DE SEGURIDAD ALIMENTARIA MANA</t>
  </si>
  <si>
    <t>2017SS390192</t>
  </si>
  <si>
    <t>TECNOLOGICO 2018</t>
  </si>
  <si>
    <t>GLORIA AMPARO HOYOS</t>
  </si>
  <si>
    <t>Prestar los servicios de asistencia técnica, profesiorial y de gestión del
 conocimiento para el fortalecimiento de los proyectos establecidos por Ia
Gerencia de Seguridad Alimentaria y Nutricional de Antioquia MANA</t>
  </si>
  <si>
    <t>240 DIAS</t>
  </si>
  <si>
    <t>ASISTENCIA TECNICA,PROFECIONAL Y DE GESTION DEL CONOCIMIENTO PARA EL FORTALECIMIENTO DE LA GERENCIA DE MANA</t>
  </si>
  <si>
    <t>PROYECTOS PRODUCTIVOS, PEDAGOGICOS ETE</t>
  </si>
  <si>
    <t>SEGURIDAD ALIMENTARIA Y NUTRICIONAL EN LA POBLACION BULNERABLE</t>
  </si>
  <si>
    <t>PRESTAR SERVICIOS DE ASISTENCIA TECNICA, PROFECIONAL Y DE GESTION DE CONOCIMIENTO</t>
  </si>
  <si>
    <t>2017SS390193</t>
  </si>
  <si>
    <t>U DE A  2018</t>
  </si>
  <si>
    <t>TERESITA MESA VALENCIA</t>
  </si>
  <si>
    <t>ADQUISICION DE TIQUETES AEREOS  PARA LA GOBERNACION DE ANTIOQUIA</t>
  </si>
  <si>
    <t>450  DIAS</t>
  </si>
  <si>
    <t>MARCELA  ESTRADA</t>
  </si>
  <si>
    <t>3839371</t>
  </si>
  <si>
    <t>MARCELA.ESTRADA@ANTIOQUIA</t>
  </si>
  <si>
    <t>TIQUETES AEREOS</t>
  </si>
  <si>
    <t>MARIA VICTORIA HOYOS</t>
  </si>
  <si>
    <t>Articular estrategias para la planeación participativa ciudadana a través del desarrollo de 1 convite ciudadano en la subregión del Bajo Cauca.*</t>
  </si>
  <si>
    <t xml:space="preserve">6 meses </t>
  </si>
  <si>
    <t>Régimen Especial - Artículo 96 Ley 489 de 1999</t>
  </si>
  <si>
    <t>Jorge Mario Duran Franco</t>
  </si>
  <si>
    <t>Secretario de Despacho</t>
  </si>
  <si>
    <t>3839071</t>
  </si>
  <si>
    <t>jorge.duran@antioquia.gov.co</t>
  </si>
  <si>
    <t>Fortalecimiento de las instancias, mecanismos y espacios de participación ciudadana</t>
  </si>
  <si>
    <t>Número de Experiencias de planeación y presupuesto participativo</t>
  </si>
  <si>
    <t>Promover e impulsar los convites ciudadanos participativos</t>
  </si>
  <si>
    <t>Territorios Intervenidos en Planeación y Presupuesto Participativo</t>
  </si>
  <si>
    <t>Articular estrategias para la implementación de Convites Ciudadanos Participativos en los municipios, buscando el fortalecimiento y dinamización de la Participación Ciudadana</t>
  </si>
  <si>
    <t>John Wilson Zapata Martinez</t>
  </si>
  <si>
    <t xml:space="preserve">Integral </t>
  </si>
  <si>
    <t>Articular estrategias para la planeación participativa ciudadana a través del desarrollo de tres (3) convites ciudadanos en la subregión del Norte.*</t>
  </si>
  <si>
    <t xml:space="preserve"> 6 meses </t>
  </si>
  <si>
    <t>3839070</t>
  </si>
  <si>
    <t xml:space="preserve">Articular estrategias para la planeación participativa ciudadana a través del desarrollo de dos (2) convites ciudadanos en la subregión del Valle del Aburra.* </t>
  </si>
  <si>
    <t xml:space="preserve">Articular estrategias para la planeación participativa ciudadana a través del desarrollo de cuatro (4) convites ciudadanos en la subregión del Nordeste* </t>
  </si>
  <si>
    <t xml:space="preserve">Articular estrategias para la planeación participativa ciudadana a través del desarrollo de Tres (3) convites ciudadanos en la subregión del Magdalena Medio.* </t>
  </si>
  <si>
    <t xml:space="preserve">Articular estrategias para la planeación participativa ciudadana a través del desarrollo de dos (2) convites ciudadanos en la subregión del Occidente.* </t>
  </si>
  <si>
    <t>Articular estrategias para la planeación participativa ciudadana a través del desarrollo de dos (2) convites ciudadanos en la subregión  del Oriente *</t>
  </si>
  <si>
    <t>Articular estrategias para la planeación participativa ciudadana a través del desarrollo de tres (3)  convites ciudadanos en  la subregión  de Suroeste*</t>
  </si>
  <si>
    <t>Articular estrategias para la planeación participativa ciudadana a través del desarrollo de cuatro (4) convites ciudadanos en  la subregión del Uraba*</t>
  </si>
  <si>
    <t xml:space="preserve">Desarrollar procesos de gestión documental encaminados a la sostenibilidad de actividades realizadas en gestión de tramites e inspección, vigilancia y control </t>
  </si>
  <si>
    <t xml:space="preserve">7 meses </t>
  </si>
  <si>
    <t>Fortalecimiento del Movimiento Comunal y las Organizaciones Sociales</t>
  </si>
  <si>
    <t>Organizaciones comunales asesoradas para en el cumplimiento de requisitos legales - Programa formador de formadores participando en proceso de réplica de conocimientos con organismos comunales y sociales. formulado e implementado</t>
  </si>
  <si>
    <t>Fortalecimiento de la organización Comunal en el departamento de Antioquia</t>
  </si>
  <si>
    <t>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t>
  </si>
  <si>
    <t>Revisión, organización y actualización de los respaldos de los soportes del cumplimiento de requisitos legales de los Organismos Comunales con Auto de reconocimiento emitido.
Sistematización de la caracterización de los Organismos Comunales del Orienre Antioqueño.</t>
  </si>
  <si>
    <t>Iván Jesús Rodriguez Vargas</t>
  </si>
  <si>
    <t>Desarrollar cada una de las etapas y actividades que se requieren para la implementación, puesta en marcha  y ejecución  de la convocatoria   "IDEAS EN GRANDE" año 2018.</t>
  </si>
  <si>
    <t xml:space="preserve">8 meses </t>
  </si>
  <si>
    <t>JorgeMario Duran Franco</t>
  </si>
  <si>
    <t>Organizaciones comunales y sociales en convocatorias públicas departamentales, participando. - Organizaciones comunales y sociales con proyectos financiados, beneficiadas.</t>
  </si>
  <si>
    <t>Gestión para el desarrollo y la cohesión territorial</t>
  </si>
  <si>
    <t>Número de organizaciones comunales y sociales  que se presentan a las convocatorias departamentales por subregión. - Número de organizaciones comunales y sociales con proyectos financiados por el gobierno departamental</t>
  </si>
  <si>
    <t>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t>
  </si>
  <si>
    <t>María Dioni Medina Muñoz</t>
  </si>
  <si>
    <t>Compra de tiquetes aéreos para el desplazamiento de los funcionarios en el territorio nacional.</t>
  </si>
  <si>
    <t xml:space="preserve">11 meses </t>
  </si>
  <si>
    <t>Se realizó traslado presupuestal  CDP N° 3700010378 a la Secretaría General para tiquetes</t>
  </si>
  <si>
    <t>Alexandra Marín</t>
  </si>
  <si>
    <t>Realizar gestiones y acciones que permitan promover el acceso a los bienes y servicios de apoyo institucional como estrategia de inclusión social y dignificación de las condiciones de vida de los hogares rurales.</t>
  </si>
  <si>
    <t xml:space="preserve">9 meses </t>
  </si>
  <si>
    <t xml:space="preserve">Recursos Propios </t>
  </si>
  <si>
    <t xml:space="preserve">NO </t>
  </si>
  <si>
    <t xml:space="preserve">NA </t>
  </si>
  <si>
    <t>Acceso Rural a los Servicios Sociales</t>
  </si>
  <si>
    <t>Jornadas de servicios realizadas y hogares rurales asesorados</t>
  </si>
  <si>
    <t xml:space="preserve">Apoyo integral a los hogares en condición de pobreza extrema en el departamento de Antioquia. 
</t>
  </si>
  <si>
    <t>Jornadas de oferta articulada de servicios y asesoría a hogares rurales</t>
  </si>
  <si>
    <t>Jornada articulada de servicios y contratación enlace técnico municipal</t>
  </si>
  <si>
    <t>Isabel Cristina Cardona</t>
  </si>
  <si>
    <t>Realizar acciones relacionadas con la dinamización e implementación del sistema departamental de participación ciudadana y control social en el territorio antioqueño</t>
  </si>
  <si>
    <t>Consejos de Participación Ciudadana y Control Social creados, fortalecidos y participando en el diseño de la política pública de participación ciudadana</t>
  </si>
  <si>
    <t>Fortalecimiento y consolidación del Sistema de Participación y Control Social en el departamento de Antioquia</t>
  </si>
  <si>
    <t>Implementación de la ruta de creación de los consejos municipales de participación ciudadana y control social en Antioquia.</t>
  </si>
  <si>
    <t>Eliana Vanegas</t>
  </si>
  <si>
    <t>Implementación -fortalecimeinto y acompañamiento, de las acciones para la inclusión social  de la población LGTBI, en todo el territorio antioqueño,</t>
  </si>
  <si>
    <t>Antioquia Reconoce e Incluye la Diversidad Sexual y de Género</t>
  </si>
  <si>
    <t>Encuentros subregionales de población LGTBI; Espacios de concertación y formación que incluyen a la población LGTBI en el departamento de Antioquia; Alianzas público privadas implementadas; Campañas comunicacionales diseñadas e implementadas; Grupos de investigación creados</t>
  </si>
  <si>
    <t>Fortalecimiento Antioquia Reconoce e Incluye la Diversidad Sexual y de Género</t>
  </si>
  <si>
    <t>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t>
  </si>
  <si>
    <t>Realizar todas las acciones necesarias para  reconocer y exaltar a los mejores líderes comunales destacados por su gestión y aporte al desarrollo de las comunidades antioqueñas, en el marco del acto de reconocimiento del GRAN COMUNAL DE ANTIOQUIA 2018.</t>
  </si>
  <si>
    <t xml:space="preserve">3 meses </t>
  </si>
  <si>
    <t xml:space="preserve">Organizaciones comunales asesoradas para en el cumplimiento de requisitos legales </t>
  </si>
  <si>
    <t xml:space="preserve">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t>
  </si>
  <si>
    <t>Hector Albeiro Correa</t>
  </si>
  <si>
    <t xml:space="preserve">Realizar todas las acciones necesarias para  conmemorar los 60 años de la organización comunal de Antioquia </t>
  </si>
  <si>
    <t>Como una estrategia para reconocer, valorar, motivar y exaltar la labor de las organizaciones comunales Departamento de Antioquia, se adelantará un proceso contractual con el fin de conmemorar los 60 años de la organización comunal, revisando su proceso de fortalecimeinto.</t>
  </si>
  <si>
    <t xml:space="preserve">Prestacion de servicios de soporte, mejoras y nuevos desarrollos que garanticen el optimo funcionamiento del sistema unificado de registro comunal-SURCO </t>
  </si>
  <si>
    <t>Organizaciones comunales asesoradas para en el cumplimiento de requisitos legales</t>
  </si>
  <si>
    <t xml:space="preserve">*Soporte técnico para sostenibilidad del sistema y acompañamiento a procesos de elecciones comunales.
*Apoyo a procesos de gestión documental.
*Sostenibilidad y ajustes de desarrollo vinculado al sistema Mercurio
*Instalación configuración y alojamiento en Servidores externos
</t>
  </si>
  <si>
    <t xml:space="preserve">Fortalecimiento y fomento de la incidencia de las organizaciones comunales del departamento de Antioquia </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</si>
  <si>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t>
  </si>
  <si>
    <t>Fortalecimiento de la organización Comunal en el departamento de Antioquia ($455000000)- Incidencia Comunal en escenarios de Participación($131000000)</t>
  </si>
  <si>
    <t>70062001-70064001</t>
  </si>
  <si>
    <t>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t>
  </si>
  <si>
    <t>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t>
  </si>
  <si>
    <t>Diseño del modulo de IVC y Control Social en la plataforma de Gestión Transparente.</t>
  </si>
  <si>
    <t>Desarrollo del modulo de IVC y Control Social en la Plataforma de Gestión Transparente</t>
  </si>
  <si>
    <t>Prestación de Servicios profesionales y de apoyo a la gestión para impulsar y desarrollar los programas estratégicos de la Secretaría de Participación Ciudadana y Desarrollo Social en el Departamento de Antioquia</t>
  </si>
  <si>
    <t xml:space="preserve">Secretario </t>
  </si>
  <si>
    <t>*Caracterización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t>
  </si>
  <si>
    <t>Universidad de Antioquia - Escuela de gobierno</t>
  </si>
  <si>
    <t>El contrato N°4600006706 de 2017 tuvo aprobación de vigencias futuras, por lo cual se indico en la casilla de vigencia actual los recursos aprobados para ejecutar  en la vigencia 2018.</t>
  </si>
  <si>
    <t>Ledys Quintero , Eliana Vanegas</t>
  </si>
  <si>
    <t xml:space="preserve">Realizar una convocatoria pública que promueva el enfoque diferencial integral y fortalezca la diversidad cultural de los territorios y los grupos poblacionales en Antioquia </t>
  </si>
  <si>
    <t>Fortalecimiento gestión para el desarrollo y la cohesión territorial todo el departamento del Antioquia</t>
  </si>
  <si>
    <t>Número de organizaciones comunales y sociales en convocatorias públicas departametnales participando</t>
  </si>
  <si>
    <t xml:space="preserve">Isabel Cristina Cardona </t>
  </si>
  <si>
    <t xml:space="preserve">Articular acciones dirigidas a implementar estrategias que permitan la consolidación del Sistema Departamental de Participación y el Fortalecimiento de los organismos comunales y sociales en Antioquia. </t>
  </si>
  <si>
    <t>Número de Consejos de Participación Ciudadana y Control Social creados y fortalecidos</t>
  </si>
  <si>
    <t>Fortalecimiento y consolidación del Sistema de Participación Ciudadana y Control Social en todo el Departamento de Antioquia.</t>
  </si>
  <si>
    <t xml:space="preserve">Fortalecer 11 Consejos Municipales de Participación Ciudadana y CS </t>
  </si>
  <si>
    <t>Formación Ciudadana para la Participación y la Convivencia.
Comunicación e Información para el Desarrollo.
Movilización social para la incidencia y formulación de la política Pública de Participación Ciudadana
Estrategia de seguimiento, monitoreo y evaluación.</t>
  </si>
  <si>
    <t xml:space="preserve">Institución Universitaria Colegio Mayor </t>
  </si>
  <si>
    <t>El contrato N°4600007202  de 2017 tuvo aprobación de vigencias futuras, por lo cual se indico en la casilla de vigencia actual los recursos aprobados para ejecutar  en la vigencia 2018</t>
  </si>
  <si>
    <t>Maria Dioni Medina - Eliana  - Vanegas - Juan Camilo Montoya - Ivan de Jesús Rodriguez</t>
  </si>
  <si>
    <t xml:space="preserve">Practicantes de excelencia para la Secretaría de Participación Ciudadana y Desarrollo Social </t>
  </si>
  <si>
    <t>Se realizó traslado presupuestal Certificado de Disponibilidad Presupuestal N°93.749.040 a la Secretaría de Gestión Humana para la contratación de practicantes de excelencia</t>
  </si>
  <si>
    <t xml:space="preserve">Renovación de licencias requeridas por la Secretaría Office 365, Mercurio (60 licencias) </t>
  </si>
  <si>
    <t xml:space="preserve">12 meses </t>
  </si>
  <si>
    <t xml:space="preserve">Desarrollo e implementación de acciones comunicativas y eventos para los diferentes proyectos de la secretaría </t>
  </si>
  <si>
    <t xml:space="preserve">Recursos propios </t>
  </si>
  <si>
    <t xml:space="preserve">Se transfiere Certificado de Disponibilidad Presupuestal N°3500039023, 3500039023, 3500039024 a la Oficina de Comunicaciones para la contratación de temas comunicacionales de la Secretaría de Participación </t>
  </si>
  <si>
    <t xml:space="preserve">Convocatoria de estimulos IDEAS EN GRANDE </t>
  </si>
  <si>
    <t xml:space="preserve">10 meses </t>
  </si>
  <si>
    <t>Con fundamento en la Ordenanza 21 de 2015 y en el Decreto 0708 de 2013, se establecio la convocatoria Ideas en grande y para la presente vigencia se contempló un presupuesto de $2.400.000.000</t>
  </si>
  <si>
    <t xml:space="preserve">Ivan Jesus Rodriguez Vargas </t>
  </si>
  <si>
    <t>80131502</t>
  </si>
  <si>
    <t>SERVICIO DE ARRENDAMIENTO DEL INMUEBLE QUE SERVIRÁ COMO SEDE PRINCIPAL DEL PROGRAMA INSTITUCIONAL "BANCO DE LA GENTE"</t>
  </si>
  <si>
    <t>11 meses 18 días</t>
  </si>
  <si>
    <t>Porpios</t>
  </si>
  <si>
    <t>Luis Enrique Valderrama</t>
  </si>
  <si>
    <t>3835140</t>
  </si>
  <si>
    <t>bancodelagente@antioquia.gov.co</t>
  </si>
  <si>
    <t>Fomento y Apoyo para el Emprendimiento y Fortalecimiento Empresarial</t>
  </si>
  <si>
    <t>Unidades productivas intervenidas en fortalecimiento empresarial.</t>
  </si>
  <si>
    <t>Fortalecimiento empresarial RP todo el departamento, Antioquia, Occidente.</t>
  </si>
  <si>
    <t>Unidades productivas de textil confección fortalecidas.</t>
  </si>
  <si>
    <t>Fortalecimiento empresarial de unidades productivas, asesoria y capacitación, participación en ferias y eventos.</t>
  </si>
  <si>
    <t>Luis Enrique Valderrama Rueda</t>
  </si>
  <si>
    <t>Técnica, Juridica, administrativa, contable y/o financiera</t>
  </si>
  <si>
    <t>DESARROLLO Y PUESTA EN MARCHA Y ADMINISTRACIÓN DEL PORTAL WEB "BANCO DE LA GENTE" informatica</t>
  </si>
  <si>
    <t xml:space="preserve">Incremento de los recursos del sistema financiero para Emprendimiento y Fortalecimiento Empresarial Todo El Departamento, Antioquia, Occidente. </t>
  </si>
  <si>
    <t>Se hará un CDP para que la Dirección de Informatica adelante la respecativa contratación</t>
  </si>
  <si>
    <t>ADQUISICION E IMPLEMENTACIÓN DEL SISTEMA DIGITURNOS (CDP PARA INFORMATICA) informatica</t>
  </si>
  <si>
    <t>FERIAS Y EVENTOS PROMOCIÓN BANCO DE LA GENTE EN VARIOS MUNICIPIOS CDP COMUNICACIONES</t>
  </si>
  <si>
    <t>Incremento de los recursos del sistema financiero para Emprendimiento y Fortalecimiento Empresarial Todo El Departamento, Antioquia, Occidente.</t>
  </si>
  <si>
    <t>Se hará un CDP para que la Subgerencia de comunicaciones</t>
  </si>
  <si>
    <t>SERVICIOS DE PUBLICIDAD Y COMUNICACIONES BANCO DE LA GENTE comunicaciones</t>
  </si>
  <si>
    <t>ACOMETIDA DE LA FIBRA OPTICA LAND TO LAND DESDE EL DAD A LA SEDE DEL BANCO DE LA GENTE. Informatica</t>
  </si>
  <si>
    <t>4 MESES</t>
  </si>
  <si>
    <t>93121607</t>
  </si>
  <si>
    <t xml:space="preserve"> “Desarrollar el modelo de gestión y las actividades para impulsar la
cooperación internacional, la inversión extranjera y la promoción del departamento de
Antioquia. </t>
  </si>
  <si>
    <t>08 Meses</t>
  </si>
  <si>
    <t>Yomar Andrés Benítez Álvarez</t>
  </si>
  <si>
    <t>3838359</t>
  </si>
  <si>
    <t>yomar.benitez@antioquia.gov.co</t>
  </si>
  <si>
    <t>Cooperación Internacional para el Desarrollo</t>
  </si>
  <si>
    <t>Proyectos apoyados con recursos de cooperación internacional</t>
  </si>
  <si>
    <t>Implementación de Cooperación Internacional para el Desarrollo Todo el Departamento, Antioquia, Occidente.</t>
  </si>
  <si>
    <t>22-0053</t>
  </si>
  <si>
    <t>*Proyectos detonantes del plan de desarrollo.
*Proyectos subregionales selecionados por para gestión y Banco de proyectos.
*Hermanamientos internacionales y cooperación técnica. * Plan estratégico de Cooperación internacional de Antioquia. * Promoción internacional de las potencialidades de Antioquia.</t>
  </si>
  <si>
    <t>*Gestión de hermanamientos acordados y memorandos de entendimiento para la cooperación. 
*Agendas de relacionamiento y cooperación internacional.
*Ferias, misiones y participación en eventos internacionales. *Prompción del portafolio de Proyectos Detonantes de Antioquia. * Observatorio de oportunidades internacionales. *Plan de promoción internacional "El Mundo pasa por Antioquia".</t>
  </si>
  <si>
    <t>Luis Carlos Mejía Heredia</t>
  </si>
  <si>
    <t>Estrategia de fomento, visibilización y gestión a la inversión turística a nivel  nacional e internacional de las subregiones de Antioquia.</t>
  </si>
  <si>
    <t>Cyomara Ríos</t>
  </si>
  <si>
    <t>3838633</t>
  </si>
  <si>
    <t>cyomara.rios@antioquia.gov.co</t>
  </si>
  <si>
    <t>Competitividad y promoción del turismo</t>
  </si>
  <si>
    <t xml:space="preserve">Participaciones en eventos culturales y ferias estratégicas a nivel nacional e internacional. </t>
  </si>
  <si>
    <t>Desarrollo de la competitividad y la promoción del turismo en el Departamento de Antioquia</t>
  </si>
  <si>
    <t>1300 Y 220053</t>
  </si>
  <si>
    <t>Participación en:
*Vitrina Turística Anato 2018.
*Saihc 2018</t>
  </si>
  <si>
    <t>Fortalecimiento de la productividad y competitividad del sector cafetero en el Departamento de Antioquia.</t>
  </si>
  <si>
    <t>Piedad del Pilar Aragon Medina</t>
  </si>
  <si>
    <t xml:space="preserve">Gerente </t>
  </si>
  <si>
    <t>3838638</t>
  </si>
  <si>
    <t>piedaddelpilar.aragon@antioquia.gov.co</t>
  </si>
  <si>
    <t>Unidades Productivas intervenidas en Fortalecimiento Empresarial</t>
  </si>
  <si>
    <t>14-0066</t>
  </si>
  <si>
    <t>31010101, 31010102</t>
  </si>
  <si>
    <t>Servicio de extension en calidad del café, Programa de relevo generacional, participacion en ferias y eventos.</t>
  </si>
  <si>
    <t xml:space="preserve"> CONSOLIDAR 120 GRUPOS DE INVESTIGACIÓN ESCOLAR BAJO LA METODOLOGÍA DEL PROGRAMA ONDAS DE COLCIENCIAS EN EL DEPARTAMENTO DE ANTIOQUIA GENERANDO ESPACIOS DE APROPIACIÓN SOCIAL DEL CONOCIMIENTO EN CIENCIA, TECNOLOGÍA E INNOVACIÓN EN LA EDUCACIÓN BÁSICA Y MEDIA. </t>
  </si>
  <si>
    <t xml:space="preserve">Contratación Directa </t>
  </si>
  <si>
    <t xml:space="preserve">Mariela  Ríos Osorio </t>
  </si>
  <si>
    <t>Profesional U.</t>
  </si>
  <si>
    <t>3839404</t>
  </si>
  <si>
    <t>mariela.rios@antioquia.gov.co</t>
  </si>
  <si>
    <t>Fortalecimiento del Sistema Departamental de Ciencia, tecnología e innovación (SDCTI).</t>
  </si>
  <si>
    <t>Personas del sistema Departamental de CTeI con desarrollo de capacidades en procesos de CTeI</t>
  </si>
  <si>
    <t>Apoyo al fortalecimiento de los agentes del sistema  de Ciencia, Tecnología e Innovación en el departamento de Antioquia</t>
  </si>
  <si>
    <t>22-0042</t>
  </si>
  <si>
    <t>Personas del sistema con capacidades en procesos de CTeI</t>
  </si>
  <si>
    <t xml:space="preserve">Desarrollo de capacidades
</t>
  </si>
  <si>
    <t>Mariela Ríos Osorio</t>
  </si>
  <si>
    <t xml:space="preserve">
Identificar retos y soluciones a necesidades de las subregiones plantadas desde los CUEE, validar , clasificar y premiar las soluciones ganadoras. Proyecto de I+D+I </t>
  </si>
  <si>
    <t>selección abreviada</t>
  </si>
  <si>
    <t>Luis Orlando Echavarría Cuartas</t>
  </si>
  <si>
    <t>3839403</t>
  </si>
  <si>
    <t>luis.echavarria@antioquia.gov.co</t>
  </si>
  <si>
    <t>Proyectos de I+D+I cofinanciados</t>
  </si>
  <si>
    <t>Apoyo a la Generación de Conocimiento, Transferencia tecnológica e Innovación en el Depto de Antioquia</t>
  </si>
  <si>
    <t>11-0006</t>
  </si>
  <si>
    <t>Proyectos de I+D+I</t>
  </si>
  <si>
    <t xml:space="preserve">Identificación
Evaluacion y seleccion
Acompañamiento
</t>
  </si>
  <si>
    <t xml:space="preserve">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t>
  </si>
  <si>
    <t>Contrato Interadministrativo</t>
  </si>
  <si>
    <t>Catalina Ayala Villa</t>
  </si>
  <si>
    <t>3838628</t>
  </si>
  <si>
    <t>catalina.ayala@antioquia.gov.co</t>
  </si>
  <si>
    <t>Comités Universidad, Empresa, Estado formalizadas y operando en las subregiones
Acuerdos estratégicos para el fomento de la CTI en las regiones formalizados
Personas del sistema Departamental de CTeI con desarrollo de capacidades en procesos de CTeI</t>
  </si>
  <si>
    <t xml:space="preserve">Personas del sistema con capacidades en procesos de CTeI
Acuerdos de CTeI en las subregiones
CUEE formalizados y operando </t>
  </si>
  <si>
    <t>Desarrollo de capacidades
Realización de acuerdos
CUEEs formalizados y funcionando</t>
  </si>
  <si>
    <t>Fortalecimiento de las Redes empresariales mediadas por TIC  y Apoyo e implemantación del programa Mipyme Digital en el territorio antioqueño</t>
  </si>
  <si>
    <t>Luis Jaime Osorio Arenas</t>
  </si>
  <si>
    <t>Director CTeI</t>
  </si>
  <si>
    <t>3838637</t>
  </si>
  <si>
    <t>luisjaime.osorio@antioquia.gov.co</t>
  </si>
  <si>
    <t xml:space="preserve">Fortalecimiento de las TIC en Redes Empresariales </t>
  </si>
  <si>
    <t xml:space="preserve">Campañas de promoción y utilización de TIC </t>
  </si>
  <si>
    <t>Fortalecimiento TIC empresarial</t>
  </si>
  <si>
    <t>11-0011</t>
  </si>
  <si>
    <t xml:space="preserve">Tiendas TIC, Central Digital de Abastos y campañas TIC </t>
  </si>
  <si>
    <t>Fortalecimiento del sistema moda  mediante el desarrollo de estrategias de acceso a mercados, en el marco de Colombiamoda 2018.</t>
  </si>
  <si>
    <t>10 Meses</t>
  </si>
  <si>
    <t>Sandra Paola Gallejo Rojas</t>
  </si>
  <si>
    <t xml:space="preserve">Profesional Universitario </t>
  </si>
  <si>
    <t>3838667</t>
  </si>
  <si>
    <t>sandra.gallego@antioquia.gov.co</t>
  </si>
  <si>
    <t>07-0050</t>
  </si>
  <si>
    <t>Técnica, Juridica, administrativa, contable y o financiera</t>
  </si>
  <si>
    <t>Fortalecer la actividad artesanal en antioquia, mediente el desarrollo de estrategias de acceso a mercados.</t>
  </si>
  <si>
    <t>5 Meses</t>
  </si>
  <si>
    <t>Fabiola Vergara</t>
  </si>
  <si>
    <t>3838491</t>
  </si>
  <si>
    <t>fabiola.vergara@antioquia.gov.co</t>
  </si>
  <si>
    <t>Unidades productivas artesanales apoyadas con sellos de calidad, posicionamiento de marca, participación en ferias y eventos.</t>
  </si>
  <si>
    <t>14-0022</t>
  </si>
  <si>
    <t>Unidades productivas artesanales con nuevos sellos y marcas. Unidades productivas artesanales con acceso a nuevos mercados.</t>
  </si>
  <si>
    <t xml:space="preserve">Diseño e implementación de sellos y marcas. Estudios de denominación de origen. Nuevos canales de comercialización. </t>
  </si>
  <si>
    <t>Fabiola Vergara Vergara</t>
  </si>
  <si>
    <t>80101504
81112002</t>
  </si>
  <si>
    <t xml:space="preserve"> Fortalecer el tejido empresarial, mediante la realización de la convocatoria de incentivos en especie, Antójate de Antioquia, categoría INVIMA</t>
  </si>
  <si>
    <t>Diana Patricia Taborda Díaz</t>
  </si>
  <si>
    <t>Profesional Universitaria</t>
  </si>
  <si>
    <t>3838823</t>
  </si>
  <si>
    <t>diana.taborda@antioquia.gov.co</t>
  </si>
  <si>
    <t>Gestión de la información temática territorial como base fundamental para la planeación y el desarrollo</t>
  </si>
  <si>
    <t>Incrementar el número de operaciones estadísticas en buen estado e implementadas</t>
  </si>
  <si>
    <t>Metodología diseñada y aplicada, Indicadores de competitividad por subregión</t>
  </si>
  <si>
    <t xml:space="preserve">Diseñar metodologia de calculo del IDC subregional, inventario de información, implementar la metodologia, presentar resultados. </t>
  </si>
  <si>
    <t>80101501
80101505</t>
  </si>
  <si>
    <t>Fortalecer el emprendimiento mediante la creación de una Red de Emprendimiento y la realización de una convocatoria para Capital Semilla y fortalecer el tejido empresarial, mediante la realizacion de la convocatoria de incentivos en especie, Antójate de Antioquia, en sus categorías, general y victimas del conflicto</t>
  </si>
  <si>
    <t xml:space="preserve">Juan David Garcia Marulanda </t>
  </si>
  <si>
    <t>Profesional Especializado</t>
  </si>
  <si>
    <t>juandavid.garcia@antioquia.gov.co</t>
  </si>
  <si>
    <t>Unidades productivas intervenidas en el fortalecimiento empresarial. Empresas acompañadas en los procesos para el inicio de operaciones. Unidades productivas intervenidas en fortalecimoento empresarial.</t>
  </si>
  <si>
    <t>14-0022 Y 07-0050 Y 07-1046</t>
  </si>
  <si>
    <t>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t>
  </si>
  <si>
    <t xml:space="preserve">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t>
  </si>
  <si>
    <t>Fomento y fortalecimiento del sector social y solidario</t>
  </si>
  <si>
    <t>Gonzalo Duque Valencia</t>
  </si>
  <si>
    <t>Prfoesional Unversitario</t>
  </si>
  <si>
    <t>3838490</t>
  </si>
  <si>
    <t>gonzalo.duque@antioquia.gov.co</t>
  </si>
  <si>
    <t xml:space="preserve">Unidades productivas intervenidas en el fortalecimiento empresarial. </t>
  </si>
  <si>
    <t>Empresarios capacitados en economía solidaria y formas organizativas, empresarios asociados en alguna de las modalidades de economía solidaria</t>
  </si>
  <si>
    <t>Capacitación  en economía solidaria y las diferentes modalidades de asociatividad, asesoría y acompañamiento en la coformación de organizaciones solidarias</t>
  </si>
  <si>
    <t>Diseño e implementación de una metodología de medición del índice departamental de competitividad - IDC, por subregión.</t>
  </si>
  <si>
    <t>Harlinton Smith Arango</t>
  </si>
  <si>
    <t>harlinton.arango@antioquia.gov.co</t>
  </si>
  <si>
    <t>Fomento de sinergias para la promoción y mejoramiento de la empleabilidad en las regiones del Departamento.</t>
  </si>
  <si>
    <t>Disminuir tasa de informalidad, disminuir la tasa de desempleo.</t>
  </si>
  <si>
    <t>Mejoramiento y promoción de la empleabilidad, todo el departamento, Antioquia, Occidente.</t>
  </si>
  <si>
    <t>10-0027</t>
  </si>
  <si>
    <t>Personas capacitadas, incremento del nivel de empleabilidad.</t>
  </si>
  <si>
    <t>Capacitación y asesoria en ruta de empleabilidad, ferias de empleabilidad.</t>
  </si>
  <si>
    <t>Fomento del acceso a mercados de los empresarios antioqueños, por medio de la creación de la Tienda "Antójate de Antioquia"</t>
  </si>
  <si>
    <t xml:space="preserve">140022001 </t>
  </si>
  <si>
    <t>Fortalecimiento empresarial mediante el desarrollo de proveedores por parte de empresas ancla a unidades productivas antioqueñas</t>
  </si>
  <si>
    <t>Capacitación a actores locales en metodologías de políticas de trabajo decente en el Departamento de Antioquia.</t>
  </si>
  <si>
    <t>Se hará un CDP para que se realice la contratación por la Susecretaría de Comunicaciones</t>
  </si>
  <si>
    <t>REALIZAR AVALÚO COMERCIAL DE LOS INMUBLES IDENTIFICADOS CON LAS MATRÍCULAS INMOBILIARIAS No. 034-67785, 034-67786, 034-67787, 034-67788, 034-67789, 034-67790 Y 034-67791 VOLCAN DE LODO, UBICADOS EN EL MUNICIPIO DE ARBOLETES.</t>
  </si>
  <si>
    <t>3 MESES</t>
  </si>
  <si>
    <t>Cyomara  Rios Flores</t>
  </si>
  <si>
    <t>Cyomara Ríos Florez</t>
  </si>
  <si>
    <t>Servicio de impresión, fotocopiado, fax y scanner bajo la modalidad de outsourcing in house incluyendo hardware, software, administración, papel, insumos y talento humano, para atender la demanda de las distintas dependencias de la gobernación de antioquia</t>
  </si>
  <si>
    <t>26.5 meses</t>
  </si>
  <si>
    <t>Juan Carlos Arango Ramírez</t>
  </si>
  <si>
    <t>Profesional Universitario (Logístico)</t>
  </si>
  <si>
    <t>3839370</t>
  </si>
  <si>
    <t>juan.arango@antioquia.gov.co</t>
  </si>
  <si>
    <t>SUMIMAS S.A.S.</t>
  </si>
  <si>
    <t>Aportes de la FLA, SSSA y Sría General</t>
  </si>
  <si>
    <t>Ruth Natalia Castro Restrepo y Rodolfo Marquez Ealo</t>
  </si>
  <si>
    <t>Tipo C: Supervisión</t>
  </si>
  <si>
    <t>Supervisión técnica, jurídica, administrativa y financiera.</t>
  </si>
  <si>
    <t>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t>
  </si>
  <si>
    <t>RICARDO HOYOS DUQUE</t>
  </si>
  <si>
    <t>Aporte de la Sría General</t>
  </si>
  <si>
    <t>Carlos Arturo Piedrahita</t>
  </si>
  <si>
    <t>Prestar el servicio de almacenamiento, custodia y consulta de la información fisica de la gobernación de antioquia</t>
  </si>
  <si>
    <t>27 meses</t>
  </si>
  <si>
    <t>Fortalecimiento del acceso y la calidad de la información pública</t>
  </si>
  <si>
    <t>Avance del Sistema de Gestión Documental de la Administración Departamental</t>
  </si>
  <si>
    <t>Fortalecimiento de la gestion documental en todo el departamento de Antioquia</t>
  </si>
  <si>
    <t>Actualización del Sistema de Gestión Documental</t>
  </si>
  <si>
    <t>Almacenamiento, custodia y consulta de la información</t>
  </si>
  <si>
    <t xml:space="preserve">SERVICIOS POSTALES NACIONALES S.A </t>
  </si>
  <si>
    <t>Aportes de Mana, SSSA y Sría General</t>
  </si>
  <si>
    <t xml:space="preserve">Marino Gutierrez Marquez </t>
  </si>
  <si>
    <t>Servicio de conectividad de internet para la gobernacion de antioquia y sus sedes externas</t>
  </si>
  <si>
    <t>3839372</t>
  </si>
  <si>
    <t>VALOR + SAS</t>
  </si>
  <si>
    <t>Aportes de la FLA y Hacienda</t>
  </si>
  <si>
    <t>Alexandar Arias Ocampo</t>
  </si>
  <si>
    <t>Prestacion de servicios de operador de telefonia celular para la gobernación de antioquia</t>
  </si>
  <si>
    <t>28 meses</t>
  </si>
  <si>
    <t>Diana David</t>
  </si>
  <si>
    <t>3839016</t>
  </si>
  <si>
    <t>diana.david@antioquia.gov.co</t>
  </si>
  <si>
    <t>Comunicación celular S.A. COMCEL S.A.</t>
  </si>
  <si>
    <t xml:space="preserve">Aportes de la FLA, Hacienda, SSSA, </t>
  </si>
  <si>
    <t>Diana David Hincapie</t>
  </si>
  <si>
    <t xml:space="preserve">Maria Victoria Hoyos </t>
  </si>
  <si>
    <t>3839345</t>
  </si>
  <si>
    <t>victoria.hoyos@antioquia.gov.co</t>
  </si>
  <si>
    <t>SERVICIO AEREO A TERRITORIOS NACIONALES S.A. SATENA</t>
  </si>
  <si>
    <t>Aporte de las 23 dependencias de la Gobernacion de Antioquia</t>
  </si>
  <si>
    <t>Maria Victoria Hoyos Velasquez</t>
  </si>
  <si>
    <t>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t>
  </si>
  <si>
    <t>SERVICIOS POSTALES NACIONALES S.A</t>
  </si>
  <si>
    <t>Suministro de energia y potencia electrica para el edificio del centro administrativo departamental y la fabrica de licores y alcoholes de antioquia como usuario no regulado.</t>
  </si>
  <si>
    <t>Juan Guillermo Cañas R</t>
  </si>
  <si>
    <t>Profesional Universitario (técnico)</t>
  </si>
  <si>
    <t>3838489</t>
  </si>
  <si>
    <t>juan.canas@antioquia.gov.co</t>
  </si>
  <si>
    <t>2017-SS-22-0003</t>
  </si>
  <si>
    <t>EPM</t>
  </si>
  <si>
    <t>El valor  de esta vigencia Futura  es superior ya que  correspponde a un CDP de vigencias futuras  de carácter global,  que incluye todos los servicios  publicos. Este se agota a medida que se va  pagando los servicios. Intevienen las Secretaria de hacienda y la FLA</t>
  </si>
  <si>
    <t>Juan Guillermo Cañas</t>
  </si>
  <si>
    <t xml:space="preserve">Suminitro de combustible gasolina corriente, gasolina extra, acpm </t>
  </si>
  <si>
    <t>Javier Alonso Londoño H</t>
  </si>
  <si>
    <t>3838870</t>
  </si>
  <si>
    <t>javier.londono@antioquia.gov.co</t>
  </si>
  <si>
    <t xml:space="preserve">DISTRACOM S.A </t>
  </si>
  <si>
    <t>Javier Alonso Londoño</t>
  </si>
  <si>
    <t>Mantenimiento preventivo y correctivo, con suministro e instalacion de repuestos, equipos y trabajos varios, para el sistema de aire acondicionado y ventilacion mecanica del centro administrastivo departamental y sedes externas.</t>
  </si>
  <si>
    <t>15 meses (en ejecución)</t>
  </si>
  <si>
    <t>Santiago Marín Restrepo</t>
  </si>
  <si>
    <t>3838951</t>
  </si>
  <si>
    <t>santiago.marin@antioquia.gov.co</t>
  </si>
  <si>
    <t>S2017060103137</t>
  </si>
  <si>
    <t>COOL AIR MULTIAIRES S.A.S.</t>
  </si>
  <si>
    <t>Prestación del servicio de mantenimiento preventivo y correctivo con suministro de repuestos de los ascensores y garaventa marca mitsubishi instalados en el centro administrativo departamental</t>
  </si>
  <si>
    <t>MITSUBISHI ELECTRIC DE COLOMBIA LTDA</t>
  </si>
  <si>
    <t>Suministro de energía térmica mediante agua helada desde la central de generación del distrito térmico hasta las instalaciones del centro administrativo departamental-cad- para ser usada en su sistema de aire acondicionado</t>
  </si>
  <si>
    <t xml:space="preserve">2017-SS-22-0004 </t>
  </si>
  <si>
    <t>EMPRESAS PUBLICAS DE MEDELLIN E.S.P.</t>
  </si>
  <si>
    <t>Aporte de Hacienda</t>
  </si>
  <si>
    <t>Prestación de servicios de aseo, cafeteria y mantenimiento gemeral, con suministro de insumos necesarios para la realización de esta labor, en las instalaciones del Centro Administrativo Departamental y Sedes externas</t>
  </si>
  <si>
    <t xml:space="preserve">Juan Guillermo Cañas </t>
  </si>
  <si>
    <t>CENTRO ASEO MANTENIMIENTO PROFESIONAL S.A.S</t>
  </si>
  <si>
    <t>Juan Guillermo cañas</t>
  </si>
  <si>
    <t>Elaborar estrategia tecnológica y de contenidos multimedia, para la operación integral de la herramienta feria virtual antioquia honesta</t>
  </si>
  <si>
    <t>Aporte de Gestion Humana</t>
  </si>
  <si>
    <t>Ahysen Arboleda Montañez - Maria Helena Zapata Gómez -Eliana Patricia Gallego Ospina - Juan Carlos Arango Ramirez</t>
  </si>
  <si>
    <t>Supervisión Colegiada B2</t>
  </si>
  <si>
    <t>Modernización del ascensor de carga del centro administrativo departamental cad.</t>
  </si>
  <si>
    <t>Modernización de la infraestructura física, bienes muebles, parque automotor y sistema integrado de seguridad</t>
  </si>
  <si>
    <t xml:space="preserve">Cumplimiento del Plan de modernización de la infraestructura física, incluida ls adecuaciones de seguridad </t>
  </si>
  <si>
    <t>Mejoramiento infraestructura física y equipamiento Medellín, Occidente</t>
  </si>
  <si>
    <t>Adecuación del ascensor</t>
  </si>
  <si>
    <t>19645-19906</t>
  </si>
  <si>
    <t>MITSUBISHI ELECTRIC DE COLOMBIA LIMITADA</t>
  </si>
  <si>
    <t>Obras civiles de adecuación para la modernización del ascensor de carga del Centro Administrativo Departamental "josé maría cordova", de la Gobernación de Antioquia.</t>
  </si>
  <si>
    <t>William Vega Arango</t>
  </si>
  <si>
    <t>3838999</t>
  </si>
  <si>
    <t>william.vegaa@antioquia.gov.co</t>
  </si>
  <si>
    <t>19851-19907</t>
  </si>
  <si>
    <t>CONHIME S.A.S</t>
  </si>
  <si>
    <t>Prestación del servicio de mantenimiento integral para el parque automotor de propiedad y al servicio del departamento de antioquia.</t>
  </si>
  <si>
    <t>UNION TEMPORAL SERVICIO AUTOMOTRIZ ABURRA MOTORS</t>
  </si>
  <si>
    <t>Rodolfo Marquez Ealo</t>
  </si>
  <si>
    <t>Prestar el servicio de vigilancia privada fija armada, canina y sin arma para el Departamento de Antioquia, Asamblea Departamental, Fábrica de Licores y Alcoholes de Antioquia, Bienes Muebles e Inmuebles y sedes externas.</t>
  </si>
  <si>
    <t>$4.688.304.747
$179.651.562</t>
  </si>
  <si>
    <t>SERACIS LTDA</t>
  </si>
  <si>
    <t>Sergio Alexander Contreras Romero</t>
  </si>
  <si>
    <t>Aunar esfuerzos para el manejo integral de los residuos sólidos reciclables en las instalaciones del centro administrativo departamental y sedes externas del departamento de antioquia.</t>
  </si>
  <si>
    <t>38 meses</t>
  </si>
  <si>
    <t>2016-CA-22-0005</t>
  </si>
  <si>
    <t>RECIMED (COOPERATIVA MULTIACTIVA DE RECICLADORES DE MEDELLÍN)</t>
  </si>
  <si>
    <t>Proceso sin recursos</t>
  </si>
  <si>
    <t>Luz Marina Martínez Alzate</t>
  </si>
  <si>
    <t>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t>
  </si>
  <si>
    <t>18 meses</t>
  </si>
  <si>
    <t>LEGIS EDITORES SA</t>
  </si>
  <si>
    <t>Luis Fernando Úsuga</t>
  </si>
  <si>
    <t>Prestación de servicios de apoyo en la revisión permanente de los procesos judiciales en los que tiene interés el departamento de antioquia, con jurisdicción en la ciudad de Barranquilla.</t>
  </si>
  <si>
    <t>BARRERO PINZON ZAIRA YANUBY</t>
  </si>
  <si>
    <t>Diana Marcela Raigoza Duque</t>
  </si>
  <si>
    <t>Administrativa, financiera, contratable</t>
  </si>
  <si>
    <t>Prestación de servicio de transporte terrestre automotor para apoyar la gestión de la Gobernación de Antioquia.</t>
  </si>
  <si>
    <t>SA-22-01-2018</t>
  </si>
  <si>
    <t>U.T GOBERNACION AÑO 2018</t>
  </si>
  <si>
    <t>Javier Gelvez Albarracin</t>
  </si>
  <si>
    <t>Prestación del servicio de monitoreo para la administracion integral del parque automotor del Departamento de Antioquia - AVL</t>
  </si>
  <si>
    <t>ELEINCO S.A.S</t>
  </si>
  <si>
    <t>Javier Alonso Londoño Hurtado</t>
  </si>
  <si>
    <t>Mantenimiento preventivo y correctivo, con suministro de repuestos, de las unidades del sistema ininterrumpido de potencia (UPS) instalado en el CAD.</t>
  </si>
  <si>
    <t>Juan Carlos Gallego O</t>
  </si>
  <si>
    <t>3839394</t>
  </si>
  <si>
    <t>juan.gallegoosorio@antioquia.gov.co</t>
  </si>
  <si>
    <t>UPSISTEMAS S.A</t>
  </si>
  <si>
    <t>Juan Carlos Gallego Osorio</t>
  </si>
  <si>
    <t>Prestar los servicios de mantenimiento preventivo, predictivo y correctivo de cada uno de los equipos y elementos que componen la subestación de energía eléctrica, plantas de emergencia, plantas contraincendios para garantizar la disponibilidad y confiabilidad de los mismos.</t>
  </si>
  <si>
    <t>3839339</t>
  </si>
  <si>
    <t>javier.gelvez@antioquia.gov.co</t>
  </si>
  <si>
    <t>COINSI S.A.S</t>
  </si>
  <si>
    <t>Prestar servicios profesionales para la asesoría jurídica, asistencia y acompañamiento en proyectos especiales que fueron materia del Plan de Gobierno "Pensando en Grande".</t>
  </si>
  <si>
    <t>FRANCISCO GUILLERMO MEJIA MEJIA</t>
  </si>
  <si>
    <t>Prestar servicios profesionales para la asesoria juridica especializada. asistencia y acompañamiento en temas inherentes a proyectos especiales trascendentales y estrategicos para el Departamento de Antioquia.</t>
  </si>
  <si>
    <t>ALVARO DE JESÚS LÓPEZ ARISTIZÁBAL</t>
  </si>
  <si>
    <t>Servicio de plataforma web para la realización de subastas inversas electrónicas de la gobernación de Antioquia</t>
  </si>
  <si>
    <t>SERVICIO EN WEB S.A.S</t>
  </si>
  <si>
    <t>María Victoria Hoyos Velásquez</t>
  </si>
  <si>
    <t xml:space="preserve">Adquisición de sillas para los asistentes a los eventos institucionales de la Gobernación Antioquia. </t>
  </si>
  <si>
    <t xml:space="preserve">1 mes </t>
  </si>
  <si>
    <t>RIVEROS BOTERO COMPAÑÍA LIMITADA</t>
  </si>
  <si>
    <t>Terminado</t>
  </si>
  <si>
    <t>Maria  Lorena Martinez Restrepo</t>
  </si>
  <si>
    <t>Servicio de agenda virtual de audiencias y acceso virtual a todas las notificaciones de sentencias y autos proferidos dentro de los procesos judiciales y prejudiciales en los que tiene interés el departamento de antioquia.</t>
  </si>
  <si>
    <t>11 meses 15 dias calendario</t>
  </si>
  <si>
    <t>NO TIENE</t>
  </si>
  <si>
    <t>LITIGIOVIRTUAL.COM S.A.S.</t>
  </si>
  <si>
    <t>Abel de Jesús Ojeda Villadiego</t>
  </si>
  <si>
    <t>Prestación de servicios de mantenimiento integral, para las motos al servicio del Departamento de Antioquia.</t>
  </si>
  <si>
    <t>INVERSIONES XOS LTDA</t>
  </si>
  <si>
    <t xml:space="preserve">Obras civiles para la remodelación total del salón Pedro Justo Berrio en el piso 12 de la Gobernación de Antioquia, </t>
  </si>
  <si>
    <t>UNION TEMPORAL REMODELACIONES 2018</t>
  </si>
  <si>
    <t>Suministro de café especial para el consumo de servidores publicos que laborarn eln el cad y sus sedes externas.</t>
  </si>
  <si>
    <t>Luz Marina Martinez A</t>
  </si>
  <si>
    <t>profesional Especializado (técnico)</t>
  </si>
  <si>
    <t>3838956</t>
  </si>
  <si>
    <t>luz.martinez@antioquia.gov.co</t>
  </si>
  <si>
    <t>INVERPROYECTO S MAGNA S.A.S</t>
  </si>
  <si>
    <t>Maria Inés Ochoa Garcia</t>
  </si>
  <si>
    <t>Mantenimiento y alistamiento de fachada y ventaneria del edificio Gobernacion de Antioquia y edificio Asamblea Departamental (incluye empaques para ventanería) Reposición.</t>
  </si>
  <si>
    <t>2,5 meses</t>
  </si>
  <si>
    <t>Sin iniciar Etapa precontractual</t>
  </si>
  <si>
    <t>Aporte Sría General</t>
  </si>
  <si>
    <t>José Mauricio Mesa Restrepo</t>
  </si>
  <si>
    <t>Mantenimiento general y de jardinería para la Casa Fiscal de Antioquia "Sede Bogotá"</t>
  </si>
  <si>
    <t>Prestación del servicio de fumigación integral contra plagas en las instalaciones del centro administrativo departamental y sus sedes externas</t>
  </si>
  <si>
    <t>Aporte de la Sría General y SSSA</t>
  </si>
  <si>
    <t>Luz Marina Martínez Arango</t>
  </si>
  <si>
    <t>Suministro de Insumos de cafeteria para el funcionamiento  del  Centro  Administrativo Departamental  (CAD) y sus  sedes externas</t>
  </si>
  <si>
    <t>Suministro y mantenimiento de los extintores instalados en el CAD y sedes externas.</t>
  </si>
  <si>
    <t>Obras Civiles para la remodelación y adecuación total del auditorio Gobernadores del cuarto piso de la Gobernación de Antioquia.</t>
  </si>
  <si>
    <t>Suministro e instalación de cubierta tipo pérgola en el acceso vehicular al cad</t>
  </si>
  <si>
    <t>José Mauricio Mesa R</t>
  </si>
  <si>
    <t>jose.mesa@antioquia.gov.co</t>
  </si>
  <si>
    <t>Suministro y distribución de insumos de aseo para el funcionamiento del centro administrativo departamental (cad) y sus sedes externas.”</t>
  </si>
  <si>
    <t>Esta en gestión de los CDP para poder publicar</t>
  </si>
  <si>
    <t xml:space="preserve">Suministro de dotación, uniformes e implementos deportivos para los trabajadores oficiales del departamento de antioquia </t>
  </si>
  <si>
    <t>3835149</t>
  </si>
  <si>
    <t>rodolfo.marquez@antioquia.gov.co</t>
  </si>
  <si>
    <r>
      <rPr>
        <sz val="12"/>
        <color rgb="FFFF0000"/>
        <rFont val="Arial"/>
        <family val="2"/>
      </rPr>
      <t>Actualización de la tabla de retención documental de la gobernación de antioquia. Se debe involucrar al Director de Gestión documental  dentro del proceso para que se justifique ante el Secretario General</t>
    </r>
    <r>
      <rPr>
        <sz val="12"/>
        <color rgb="FF0066FF"/>
        <rFont val="Arial"/>
        <family val="2"/>
      </rPr>
      <t>.(Se debe integrar a la sustentación del presente proceso al Director de Gestión Documental, para que presente la justificación</t>
    </r>
    <r>
      <rPr>
        <sz val="12"/>
        <rFont val="Arial"/>
        <family val="2"/>
      </rPr>
      <t xml:space="preserve">)  </t>
    </r>
  </si>
  <si>
    <t>Mantenimiento preventivo y correctivo de salvaescaleras del costado oriental piso 12 - 13 marca VIMEC</t>
  </si>
  <si>
    <t>Donaldy Giraldo Garcia</t>
  </si>
  <si>
    <t>3839690</t>
  </si>
  <si>
    <t>donaldy.giraldo@antioquia.gov.co</t>
  </si>
  <si>
    <t>Mantenimiento y reparación del sistema de bombas de nivel freático, bombas del sistema de agua potable, sistemas de hidrófilo y motores de puertas garajes del cad y sedes externas"</t>
  </si>
  <si>
    <t>Suministro de insumos y herramientas para el mantenimiento del centro adminitrativo departamental y sedes externas.</t>
  </si>
  <si>
    <t>3838955</t>
  </si>
  <si>
    <t>Construcción de estación para bicicletas del centro Administrativo Departamental Gobernación de Antioquia.</t>
  </si>
  <si>
    <t>Suministro de señalética lumínica y lámparas de emergencia para los pisos del centro administrativo departamental.</t>
  </si>
  <si>
    <t>Mantenimiento y reparación de impermeabilización de losas de cubierta y demarcación de helipuertos del centro administrativo departamental “José María Córdova” de la Gobernación de Antioquia” y edificio de la Asamblea Departamental. </t>
  </si>
  <si>
    <t>Suministro de insumos de papelería para el funcionamiento del centro administrativo departamental (CAD) y sus sedes externas</t>
  </si>
  <si>
    <t>Incluyen Salud y la FLA.
Se debe hacer el inventario para mirar el nuevo presupuesto</t>
  </si>
  <si>
    <t>Obras varias en el Centro Administrativo Departamental "José María Córdova" de la Gobernación de Antioquia” y edificio de la Asamblea Departamental”. (primer piso)</t>
  </si>
  <si>
    <t>william Vega Arango</t>
  </si>
  <si>
    <t xml:space="preserve">Mantenimiento, soporte reparación y actualización del software de la plataforma de voz IP del cad y sedes externas. </t>
  </si>
  <si>
    <t>Cofinanciación para la modernización de la infraestructura física y plataforma tecnológica de la Asamblea Departamental de Antioquia como  autoridad política y administrativa del Área Metropolitana y el Departamento</t>
  </si>
  <si>
    <t>3839353</t>
  </si>
  <si>
    <t xml:space="preserve">Cumplimiento del Plan de modernización de la infraestructura física, incluida la adecuaciones de seguridad </t>
  </si>
  <si>
    <t>Adquisición de bienes e infraestructura física</t>
  </si>
  <si>
    <t>TEMPORALES - SUBSECRETARIA JURIDICA</t>
  </si>
  <si>
    <t>CARLOS ARTURO PIEDRAHITA CARDENAS</t>
  </si>
  <si>
    <t>SUBSECRETARIO JURIDICO</t>
  </si>
  <si>
    <t>3839008</t>
  </si>
  <si>
    <t>Fortalecimiento de las entidades sin ánimo de lucro y entes territoriales</t>
  </si>
  <si>
    <t xml:space="preserve">Entidades sin ánimo de lucro Inspeccionadas y vigiladas que dan cumplimiento a la competencia legal delegada al Gobernador del Departamento </t>
  </si>
  <si>
    <t>Fortalecimiento de la gestion de la entidades sin ánimo de lucro y entes territoriales Medellín</t>
  </si>
  <si>
    <t>Mano de obra calificada</t>
  </si>
  <si>
    <t>Nombrado por la Secretaría de Gestión Humana</t>
  </si>
  <si>
    <t>TEMPORALES - SUBSECRETARIA LOGISTICA</t>
  </si>
  <si>
    <t>ALVARO URIBE MORENO</t>
  </si>
  <si>
    <t>SUBSECRETARIO LOGISTICO</t>
  </si>
  <si>
    <t>PRACTICANTES</t>
  </si>
  <si>
    <t>Digitalización de documentos de la Gobernación de Antioquia. (Hacienda - Salud - General).</t>
  </si>
  <si>
    <t>Marino Gutierrez Marquez</t>
  </si>
  <si>
    <t>3839365</t>
  </si>
  <si>
    <t>marino.gutierrez@antioquia.gov.co</t>
  </si>
  <si>
    <t>Presupuesto de Hacienda $200.000.000 - Salud $150.000.000 -</t>
  </si>
  <si>
    <t>Adquisicion de electrodomésticos para las diferentes dependencias de la gobernación de antioquia y sedes externas</t>
  </si>
  <si>
    <t>Proceso que se adelanta con presupuesto de otras dependencias</t>
  </si>
  <si>
    <t>Adquisición de equipos y accesorios para la producción y reproducción de medios audiovisuales para las diferentes dependencias de la gobernación de antioquia y sedes externas”</t>
  </si>
  <si>
    <t>PROFESIONAL DE COMUNICACIONES, INTERVIENEN EL PROCESO TAMBIEN INFRAESTRUCTURA, FLA Y SALUD.</t>
  </si>
  <si>
    <t xml:space="preserve">Mantenimiento integral, suministro de consumibles y repuestos para plotter, escaner, impresoras, equipos audiovisuales y multifuncional propiedad del departamento de antioquia y sus sedes externas. </t>
  </si>
  <si>
    <t>Pendiente de definir estudios previos con la Dirección de Informática- Se envío oficio solicitando las necesidades.- Dependencias que participan: Agricultura, Infraestructura, Gestión Humana Pasaportes, FLA, Salud, Planeación.</t>
  </si>
  <si>
    <t>Suministro de insumos de tintas para ploters e impresoras para el funcionamiento del centro administrativo departamental (cad) y sus sedes externas</t>
  </si>
  <si>
    <t xml:space="preserve">María Nés Ochoa </t>
  </si>
  <si>
    <t xml:space="preserve">Profesional Universitaria </t>
  </si>
  <si>
    <t>388251</t>
  </si>
  <si>
    <t>maria.ochoa@antioquia.gov.co</t>
  </si>
  <si>
    <t>REVISAR ACUERDO MARCO COLOMBIA COMPRA EFICIENTE, intervienen el proceso Infraestructura, Planeación, Salud, Agricultura, FLA.</t>
  </si>
  <si>
    <t>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t>
  </si>
  <si>
    <t>Sergio Alexander Contreras Romerco</t>
  </si>
  <si>
    <t xml:space="preserve">Directror de Seguridad </t>
  </si>
  <si>
    <t>3838307</t>
  </si>
  <si>
    <t>sergio.contreras@antioquia.gov.co</t>
  </si>
  <si>
    <r>
      <t xml:space="preserve">Contrato de prestación de servicios para la conservación, restauración y preservación de documentos en el archivo histórico de Antioquia. </t>
    </r>
    <r>
      <rPr>
        <sz val="12"/>
        <color rgb="FF0066FF"/>
        <rFont val="Arial"/>
        <family val="2"/>
      </rPr>
      <t>(Se debe integrar a la sustentación del presente proceso al Director de Gestión Documental, para que presente la justificación)  Se deberá remitir  a Marino Gutiérrez</t>
    </r>
    <r>
      <rPr>
        <sz val="12"/>
        <rFont val="Arial"/>
        <family val="2"/>
      </rPr>
      <t xml:space="preserve"> </t>
    </r>
  </si>
  <si>
    <t xml:space="preserve">Traslado interno </t>
  </si>
  <si>
    <t>Mantenimiento licencias sap de la Secretaría General</t>
  </si>
  <si>
    <t>Contratación Directa</t>
  </si>
  <si>
    <t>LUDWYG LONDONO SERNA</t>
  </si>
  <si>
    <t>Profesional Especializado -SAP</t>
  </si>
  <si>
    <t>3838906</t>
  </si>
  <si>
    <t>ludwyg.londono@antioquia.gov.co</t>
  </si>
  <si>
    <r>
      <t>Mantenimiento preventivo y correctivo del sistema integrado de seguridad.</t>
    </r>
    <r>
      <rPr>
        <sz val="12"/>
        <color theme="3" tint="0.39997558519241921"/>
        <rFont val="Arial"/>
        <family val="2"/>
      </rPr>
      <t xml:space="preserve"> </t>
    </r>
    <r>
      <rPr>
        <sz val="12"/>
        <color rgb="FFFF0000"/>
        <rFont val="Arial"/>
        <family val="2"/>
      </rPr>
      <t>(Se trasladó recursos a Gestión humana - Informática)</t>
    </r>
  </si>
  <si>
    <t>Coronel</t>
  </si>
  <si>
    <t>Director de Seguridad</t>
  </si>
  <si>
    <t>Se traslado CDP a la Secretaria de Informatica</t>
  </si>
  <si>
    <t>Feria de proveedores y talleres de contratación.</t>
  </si>
  <si>
    <t>Catalina Administrativa y Contractual</t>
  </si>
  <si>
    <t>3835254</t>
  </si>
  <si>
    <t>catalina.jimenez@antioquia.gov.co</t>
  </si>
  <si>
    <t>Conservación patrimonio documental del Departamento (Arrendamiento)</t>
  </si>
  <si>
    <t>Actualización licenciamiento para software documental Mercurio.</t>
  </si>
  <si>
    <t>Matilde Luz Urrego.</t>
  </si>
  <si>
    <t>profesional Especializado</t>
  </si>
  <si>
    <t>3838949</t>
  </si>
  <si>
    <t>Matilde.urrego@antioquia.gov.co</t>
  </si>
  <si>
    <t>Contrato de prestación de servicio (Ingeniera de sistemas encargada de Mercurio).</t>
  </si>
  <si>
    <t>Diana María perez Blandón</t>
  </si>
  <si>
    <t>Impresión de cartillas y manuales de contratación (Hacer seguimiento al oficio enviado por el Doctor Velasquez)</t>
  </si>
  <si>
    <t xml:space="preserve">Catalina Jímenez Henao </t>
  </si>
  <si>
    <t xml:space="preserve">Impresión de cartillas - entidades sin animo de lucro </t>
  </si>
  <si>
    <t>Gustavo Adolfo Restrepo</t>
  </si>
  <si>
    <t xml:space="preserve">Director de Asesoría Legal y de Control </t>
  </si>
  <si>
    <t>3839036</t>
  </si>
  <si>
    <t>gustavo.restrepo@antioquia.gov.co</t>
  </si>
  <si>
    <t>Modernización del sistema de comunicaciones para el Salon Consejo de Gobierno.</t>
  </si>
  <si>
    <t xml:space="preserve">Se reunen el proximo miercoles 9/1/2017 - Gestionar Recuesos del Balance </t>
  </si>
  <si>
    <t>Adecuación total de la zona de bienestar en la terraza del piso 5 del centro administrativo departamental gobernación de antioquia.</t>
  </si>
  <si>
    <t xml:space="preserve">Gestionar recursos del balance </t>
  </si>
  <si>
    <t>Adquisición de equipos y accesorios vigilancia para la Gobernación de Antioquia (PRIORIZAR)</t>
  </si>
  <si>
    <t xml:space="preserve">Obras civiles para el cambio de cielo rasos por etapas en los pisos del Centro Administrativo Departamental y sedes externas. </t>
  </si>
  <si>
    <t>Suministro e instalacion del control de energia de baja en la subestacion del CAD.</t>
  </si>
  <si>
    <t>Cambio de unidades manejadoras de aire (umas) del Centro Administrativo Departamental.</t>
  </si>
  <si>
    <t>3835128</t>
  </si>
  <si>
    <t>Cambio de ductería del sistema de aire acondicionado del cad y suministro e instalación de cajas de volumen variable</t>
  </si>
  <si>
    <t>Automatización del sistema de aire acondicionado del cad</t>
  </si>
  <si>
    <t>Instalación de filtros de agua y cambio de tuberías.</t>
  </si>
  <si>
    <t>Elaboración de la tabla de valoración en la Gobernación de Antioquía.(Director de Gestion Documental debe socializar ante el Secretario General el impacto que tiene sobre los indicadores  dela Gobernacion de Ant.)</t>
  </si>
  <si>
    <t>Dotación de sillas para la sala de consulta del archivo histórico de Antioquia.</t>
  </si>
  <si>
    <t>Adquisición de microbus para el apoyo de la politica publica Gobernador en la noche</t>
  </si>
  <si>
    <t>Adecuación espacial de la sala de audiovisuales en el piso 13 de la Gobernación de Antioquia. (no incluye dotación especializada).</t>
  </si>
  <si>
    <t>Modernización del sistema de la red contra incendios del CAD "segunda etapa".</t>
  </si>
  <si>
    <t>Adecuación general de batería baños públicos y construcción de espacio para cambio vestuarios contratistas y cuartos utiles para dependencias de la gobernación de antioquia en el sótano interno del cad</t>
  </si>
  <si>
    <t>Automatización del sistema de iluminación del CAD (on-off - dimerización y sensores)</t>
  </si>
  <si>
    <t>Adquisición de panelería piso techo llena, mixta y de vidrio (modulares 30 - 60 - 90 -120cms), puertas, superficies de trabajo y archivadores tipo pedestal para acondicionar estaciones de trabajo en el centro administrativo departamental</t>
  </si>
  <si>
    <t>Adquisición de luminarias para el sistema de iluminación exterior dinámica dmx en el Centro Administrativo Departamental “José María Cordova”</t>
  </si>
  <si>
    <t>Acondicionamiento de espacios y remodelaciones varias, mantenimineto de la red electrica, en la Carcel de Yarumito.</t>
  </si>
  <si>
    <t>80101500 83121600 80121500 80121600 80121700</t>
  </si>
  <si>
    <t>78131600 78131800</t>
  </si>
  <si>
    <t>81111500 81112100</t>
  </si>
  <si>
    <t>721541 721512 72151200</t>
  </si>
  <si>
    <t>72101506 </t>
  </si>
  <si>
    <t>801015000 80101600 80111700 81141900</t>
  </si>
  <si>
    <t> 24101601</t>
  </si>
  <si>
    <t>72151500 39121000</t>
  </si>
  <si>
    <t>80101500 83121600 80121500
80121600
80121700</t>
  </si>
  <si>
    <t>47121800, 47121900, 47132100, 47121700, 47131600, 47131800, 47131500, 14111700, 50201700, 52151500, 50202300, 50161500</t>
  </si>
  <si>
    <t>76111501 </t>
  </si>
  <si>
    <t>72102100 </t>
  </si>
  <si>
    <t>50201700 - 52151500 - 50202300 - 50161500 -</t>
  </si>
  <si>
    <t>46191601 </t>
  </si>
  <si>
    <t> 72121301 </t>
  </si>
  <si>
    <t xml:space="preserve">47121800 
47121900 
47132100 
47121700 
47131600 
47131800 
47131500 
14111700 
</t>
  </si>
  <si>
    <t>53102710 49000000</t>
  </si>
  <si>
    <t>72154022 73152108</t>
  </si>
  <si>
    <t>39121700 31162800</t>
  </si>
  <si>
    <t> 72121101</t>
  </si>
  <si>
    <t>52141500 52141800 52161500</t>
  </si>
  <si>
    <t>86141700- 45111600 45111700 45121500 52161500 52161505 52161520</t>
  </si>
  <si>
    <t>92121504 92121700</t>
  </si>
  <si>
    <t> 72121103</t>
  </si>
  <si>
    <t> 72151509</t>
  </si>
  <si>
    <t>73161517 </t>
  </si>
  <si>
    <t>72101511 </t>
  </si>
  <si>
    <t>40161502 24101618  </t>
  </si>
  <si>
    <t> 72102900 </t>
  </si>
  <si>
    <t>39121523 </t>
  </si>
  <si>
    <t>Adquisición de tiquetes aéreos para la Gobernación de Antioquia </t>
  </si>
  <si>
    <t>Henry Nelson Carvajal Porras</t>
  </si>
  <si>
    <t>Enlace SECOP</t>
  </si>
  <si>
    <t>henry.carvajal@antioquia.gov.co</t>
  </si>
  <si>
    <t>999999999</t>
  </si>
  <si>
    <t>Prestación de servicio de transporte aereo para apoyar la gestión de la Gobernación de Antioquia -Gerencia de Servicios Públicos</t>
  </si>
  <si>
    <t xml:space="preserve">Transporte de los funcionarios de la Gerencia de Servicios Públicos a proyectos de agua potable, saneamiento basico, electrificación y aseo </t>
  </si>
  <si>
    <t>2017060102139 del 22-09-2017</t>
  </si>
  <si>
    <t>Servicio Aéreo a Territorios Nacionasl S.A SATENA</t>
  </si>
  <si>
    <t>Los recursos se trasladan a la Secretaría General, mediante CDP 3700010118 Y 3700010220 por valores de $8,000,000 y $55,000,000 respectivamente</t>
  </si>
  <si>
    <t>Luis Ovidio Rivera Guerra</t>
  </si>
  <si>
    <t>Tecnica, Administrativa, Financiera, Juridica y Contable. Ejercicio de la Interventoria Integral de que trata el numeral 11.3.1 del Manual de Supervisión e Interventoria</t>
  </si>
  <si>
    <t>Prestación de servicio de transporte terrestre automotor para apoyar la gestión de la Gobernación de Antioquia -Gerencia de Servicios Públicos</t>
  </si>
  <si>
    <t>12 Meses</t>
  </si>
  <si>
    <t>Alternativas rurales para el manejo de los residuos sólidos en el Departamento</t>
  </si>
  <si>
    <t xml:space="preserve">Construccion de alternativas rurales para el manejo de residuos sólidos en el Departamento de Antioquia </t>
  </si>
  <si>
    <t>030015001</t>
  </si>
  <si>
    <t>Prestación de servicio de transporte terrestre automotor y conductor para el transporte de los funcionarios de la Gerencia de Servicios Públicos</t>
  </si>
  <si>
    <t>Los recursos se trasladan a la Secretaría General mediante CDP 3500038647 por valor de $60,000,000</t>
  </si>
  <si>
    <t>Abastecimiento sostenible de agua apta para el consumo humano en zonas rurales</t>
  </si>
  <si>
    <t xml:space="preserve">Construccion y suministro de agua apta para consumo humano todo el Departamento </t>
  </si>
  <si>
    <t>030010001</t>
  </si>
  <si>
    <t xml:space="preserve">Los recursos se trasladan a la Secretaría General mediante CDP 3500038645 por valor de $40,000,000 </t>
  </si>
  <si>
    <t>Licencia Argis</t>
  </si>
  <si>
    <t xml:space="preserve">Programa y personal para el manejo del programa y realizar los mapas correspondientes a los proyectos correspondientes a la Gerencia de Servicios públicos </t>
  </si>
  <si>
    <t xml:space="preserve">Mapas correspondientes a los proyectos viabilizados, formulados, ejecutados y en ejecución de la Gerencia de Servicios públicos </t>
  </si>
  <si>
    <r>
      <t xml:space="preserve">Los recursos se trasladarán a la Dirección de Sistemas cuando inicie el proceso; </t>
    </r>
    <r>
      <rPr>
        <sz val="10"/>
        <color rgb="FFFF0000"/>
        <rFont val="Calibri"/>
        <family val="2"/>
        <scheme val="minor"/>
      </rPr>
      <t xml:space="preserve"> aún no se ha expedido CDP </t>
    </r>
  </si>
  <si>
    <t>Suministros</t>
  </si>
  <si>
    <r>
      <t xml:space="preserve">Los recursos se trasladarán a la Secretaría General cuando inicie el proceso;  </t>
    </r>
    <r>
      <rPr>
        <sz val="10"/>
        <color rgb="FFFF0000"/>
        <rFont val="Calibri"/>
        <family val="2"/>
        <scheme val="minor"/>
      </rPr>
      <t xml:space="preserve">aún no se ha expedido CDP </t>
    </r>
  </si>
  <si>
    <t>Mantenimiento</t>
  </si>
  <si>
    <t>Comunicaciones</t>
  </si>
  <si>
    <r>
      <t xml:space="preserve">Los recursos se trasladarán a la Dirección de Comunicaciones cuando inicie el proceso;  </t>
    </r>
    <r>
      <rPr>
        <sz val="10"/>
        <color rgb="FFFF0000"/>
        <rFont val="Calibri"/>
        <family val="2"/>
        <scheme val="minor"/>
      </rPr>
      <t xml:space="preserve">aún no se ha expedido CDP </t>
    </r>
  </si>
  <si>
    <t>Contrato Interadministrativo para garantizar el cumplimiento de las competencias delegadas al Departamento de Antioquia por el decreto 1077 de 2015 en materia de certificacion de los municipios en SGP-APSB</t>
  </si>
  <si>
    <t xml:space="preserve">Fortalecimiento de Municipios y operadores en la prestación de servicios públicos </t>
  </si>
  <si>
    <t>Municipios asesorados, capacitados y asistidos técnicamente e institucionalmente para el fortalecimiento empresarial en la prestación de los servicios públicos.</t>
  </si>
  <si>
    <t>Fortalecimiento de Municipios y operadores en la prestación de servicios públicos. Todo
El Departamento, Antioquia, Occidente</t>
  </si>
  <si>
    <t>030012001</t>
  </si>
  <si>
    <t xml:space="preserve"> Certificación de los municipios en SGP-APSB</t>
  </si>
  <si>
    <t>Garantizar el cumplimiento de las competencias delegadas al departamento de Antioquia por el decreto 1077 de 2015</t>
  </si>
  <si>
    <t>6611-CD-37-01-2017</t>
  </si>
  <si>
    <t>2017060052099 del 14-03-2017</t>
  </si>
  <si>
    <t>Colegio Mayor de Antioquia</t>
  </si>
  <si>
    <t>Luz Adriana Jaramillo Rendón</t>
  </si>
  <si>
    <t>Cofinanciación de instalaciones eléctricas  domiciliarias estratos 1, 2 y 3,en las diferentes subregiones del Departamento de Antioquia</t>
  </si>
  <si>
    <t>18 Meses</t>
  </si>
  <si>
    <t>Energía para la ruralidad</t>
  </si>
  <si>
    <t>Nuevas conexiones de predios rurales al servicio de energía. Convencional</t>
  </si>
  <si>
    <t>Ampliación de la cobertura del servicio de energia convencional y alternativo en zonas rurales del Departamento de Antioquia</t>
  </si>
  <si>
    <t>030019007</t>
  </si>
  <si>
    <t>Aumentar la cobertura, calidad y continuidad del servicio, implementando proyectos con sistemas tradicionales y alternativos que permita diversificar la oferta, teniendo en cuenta la dependencia de sistemas convencionales para abastecer la demanda.</t>
  </si>
  <si>
    <t>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t>
  </si>
  <si>
    <t>“Suministro, Transporte, Instalación y puesta en funcionamiento de Sistemas Fotovoltaicos en zonas rurales del Departamento de Antioquia”</t>
  </si>
  <si>
    <t>Nuevas conexiones de predios rurales al servicio de energía con sistemas alternativos</t>
  </si>
  <si>
    <t xml:space="preserve">Aumentar la cobertura en Escuelas sin o con deficit de energia rural impactando aproximadamente 15000 personas en diferentes Municipios de Antioquia </t>
  </si>
  <si>
    <t xml:space="preserve">Suministro transoporte e instalacion de sistemas alternativos "paneles solares" en escuelas rurales </t>
  </si>
  <si>
    <t xml:space="preserve">Construccion de acueducto La Fe, Municipio de Betania Antioquia. </t>
  </si>
  <si>
    <t>Abastecimiento sostenible de agua apta para el consumo humano en zona urbana del Departamento</t>
  </si>
  <si>
    <t>Nuevas conexiones de predios urbanos al servicio de agua apta para el consumo humano</t>
  </si>
  <si>
    <t xml:space="preserve">Ampliacion de cobertura y sistemas sostenibles de agua apta para consumo humano en zona urbana todo el Departamento </t>
  </si>
  <si>
    <t>030027001</t>
  </si>
  <si>
    <t>Aumento de la cobertura de acueducto  en zona urbana, generacion de empleo, mitigacion de impacto ambiental, mejoramiento de calidad de vida de la población (salud, calidad, continuidad de servicio).</t>
  </si>
  <si>
    <t>Verificar Plan maestro de acueducto Urbano, mano de obra con experiencia, excavaciones, demoliciones, instalacion de tuberia, llenos, concretos entre otros; De acuerdo a la planificación,  estudios, diseños y todos los materiales necesarios para la ejecución total del proyecto</t>
  </si>
  <si>
    <t xml:space="preserve">Optimizacion del sistema de acueducto corregimiento Alegrias del municipio de Caramanta, Antioquia. </t>
  </si>
  <si>
    <t>Sistemas de acueducto rural optimizados para garantizar el servicio de apta para el consumo humano.</t>
  </si>
  <si>
    <t>Aumento de la cobertura de acueducto generacion de empleo, mitigacion de impacto ambiental, mejoramiento de calidad de vida de la población (salud, calidad, continuidad de servicio).</t>
  </si>
  <si>
    <t>Mano de obra con experiencia, calidad de materiales con la normativa vigente, excavaciones, demoliciones, instalacion de tuberia, entre otros; De acuerdo a la planificación,  estudios, diseños y todos los materiales necesarios para la ejecución total del proyecto</t>
  </si>
  <si>
    <t>Construccion acueducto Multiveredal Los Cedros municipio de San Jeronimo</t>
  </si>
  <si>
    <t>Nuevas conexiones de predios rurales al servicio de agua apta para el consumo humano</t>
  </si>
  <si>
    <t>Construcción del acueducto multiveredal Zarzal- La Luz del municipio de Copacabana-Antiqouia.</t>
  </si>
  <si>
    <t>Aunar esfuerzos para el desarrollo Institucional, fortalecimiento, transformación o creación de empresas con el fin de asegurar la prestación de los servicios públicos de los municipios del departamento</t>
  </si>
  <si>
    <t>Empresas y/o esquemas asociativos regionales para la prestación de los servicios públicos en el Departamento</t>
  </si>
  <si>
    <t>Empresas y/o esquemas asociativos funcionando como prestadores regionales de servicios públicos.</t>
  </si>
  <si>
    <t xml:space="preserve">Construccion de empresas y/o esquemas asociativos funcionando como prestadores regionales de servicios públicos en el departamento </t>
  </si>
  <si>
    <t>030056001</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</si>
  <si>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</si>
  <si>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t>
  </si>
  <si>
    <t>Construccion y/o optimización Relleno Sanitario Municipio de Yarumal</t>
  </si>
  <si>
    <t>Manejo integral de los residuos sólidos en zona urbana del Departamento – “Basura Cero”</t>
  </si>
  <si>
    <t>Municipios con sistemas de disposición final optimizados, mejorados y/o construidos</t>
  </si>
  <si>
    <t xml:space="preserve">Control y disposicion de residuos solidos de manera adecuada en relleno sanitario u otro sistema en zona Urbana del departamento </t>
  </si>
  <si>
    <t>030055001</t>
  </si>
  <si>
    <t xml:space="preserve">Disminuir la disposición incontrolable de residuos solidos en sitios autorizados, generando impacto positivo para la comunidad y el medio ambiente </t>
  </si>
  <si>
    <t>Sitio autorizado por la autoridad ambiental, especificaciones tecnicas de menejo de residuos, recolección y transporte al sitio de disposicion final</t>
  </si>
  <si>
    <t>Construcción saneamiento de aguas residuales domesticas del corregimiento de Santa Catalina zona rural del Municipio de San Pedro de Urabá Antioquia</t>
  </si>
  <si>
    <t>Manejo sostenible de sistemas de aguas residuales en zonas rurales y de difícil acceso del departamento</t>
  </si>
  <si>
    <t>Nuevos sistemas alternativos de tratamiento de aguas residuales.</t>
  </si>
  <si>
    <t xml:space="preserve">Ampliacion de cobertura mediente construccion de nuevas conexiones y tratamiento de aguas residiuales (zona rural) del Departamento </t>
  </si>
  <si>
    <t>030020001</t>
  </si>
  <si>
    <t>Aumento de la cobertura de acueducto alcantarillado, generacion de empleo, mitigacion de impacto ambiental, mejoramiento de calidad de vida de la población (salud, calidad, continuidad de servicio).</t>
  </si>
  <si>
    <t>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t>
  </si>
  <si>
    <t>Adquisición de sistemas septicos para la zona rural en varios municipios de Antioquia</t>
  </si>
  <si>
    <t>Fortalecimiento de Municipios y Operadores en la Prestación de Servicios Públicos que estan vinculados al PDA</t>
  </si>
  <si>
    <t>Fortalecimiento institucional de los prestadores de servicios públicos en el Departamento</t>
  </si>
  <si>
    <t xml:space="preserve">Acompañamiento a presadores de servicios publicos mediente  asesorias y asistencias tecnicas, visitas en la sedes de las empresas en los diferentes Municipios </t>
  </si>
  <si>
    <t>Mejorar las empresas en cuanto a necesidades tecnicas, juridicas, financieras y operativas</t>
  </si>
  <si>
    <t>Recursos del Sistema General de Participación SGP</t>
  </si>
  <si>
    <t>Control y disposición de residuos sólidos de manera adecuada en relleno sanitario u otro sistema en la zona urbana acorde al Plan Rector Ambiental</t>
  </si>
  <si>
    <t>Sistemas de aprovechamiento y/o transformación de residuos sólidos en los municipios operando.</t>
  </si>
  <si>
    <t>Optimización de Acueducto multiveredal del Municipio de Heliconia</t>
  </si>
  <si>
    <t>Construcción del sistema de acueducto veredal la herradura del Municipio de Carolina del Príncipe</t>
  </si>
  <si>
    <t>Construcción Plan Maestro de Acueductio Corregimiento de Aquitania del Municipio de San Francisco</t>
  </si>
  <si>
    <t>Ampliación y mejoramiento del acueducto corregimiento la floresta en el Municipio de Yolombó</t>
  </si>
  <si>
    <t>Construcción de colectores y PTAR Corregimiento Doradal del Municipio de Puerto triunfo</t>
  </si>
  <si>
    <t>Nuevas conexiones de predios rurales al servicio de alcantarillado.</t>
  </si>
  <si>
    <t>Aumento de la cobertura de servicio de alcantarillados  mediante proyectos extraidos de planes maestros que garanticen la calidad y cobertura eficiente del servicio , la generacion de empleo y la mitigacion de impacto ambiental de acuerdo a la normativa vigente</t>
  </si>
  <si>
    <t>Verificar Plan maestro de alcantarillado mano de obra con experiencia, excavaciones, demoliciones, instalacion de tuberia, entre otros; De acuerdo a la planificación,  estudios, diseños y todos los materiales necesarios para la ejecución total del proyecto</t>
  </si>
  <si>
    <t>Construcción del Plan Maestro de alcantarillado primera etapa de la zona urbana del corregimiento de Tapartó del municipio de Andes</t>
  </si>
  <si>
    <t>Manejo sostenible de sistemas de aguas residuales en zona urbana del Departamento</t>
  </si>
  <si>
    <t>Nuevas Conexiones de predios urbanos al servicio de alcantarillado</t>
  </si>
  <si>
    <t xml:space="preserve">Ampliacion del servicio de alcantarillado en zona urbana todo el Departamento </t>
  </si>
  <si>
    <t>030054001</t>
  </si>
  <si>
    <t>Construcción de redes de alcantarillado urbano del municipio de San José de la Montaña</t>
  </si>
  <si>
    <t>Construcción del plan maestro de acueducto etapa 2 y alcantarillado etapa 1 del Municipio de Campamento</t>
  </si>
  <si>
    <t>Construcción del sistema para el manejo de aguas residuales 2da etapa del Municipio de Nechí</t>
  </si>
  <si>
    <t>Nuevos sistemas de tratamiento de aguas residuales en operación.</t>
  </si>
  <si>
    <t xml:space="preserve">Ampliación Cobertura y sistemas sostenibles de agua apta para consumo humano en zona urbana de los municipios que son inviables sanitariamente según el informe del IRCA </t>
  </si>
  <si>
    <t>Nuevas Conexiones de predios urbanos al servicio de agua apta para el consumo humano</t>
  </si>
  <si>
    <t>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t>
  </si>
  <si>
    <t>CON-37-02-2017</t>
  </si>
  <si>
    <t>N.A</t>
  </si>
  <si>
    <t>Construcción, Ampliación y Optimización del Sistema de Acueducto y Alcantarillado urbano, Municipio de Jericó</t>
  </si>
  <si>
    <t>LIC-37-01-2018</t>
  </si>
  <si>
    <t>81101516</t>
  </si>
  <si>
    <t>Interventoría Administrativa, Técnica, Ambiental, Legal y Financiera a la Primera Etapa del Plan Maestro de Acueducto del Corregimiento el Totumo, Municipio de Necoclí, Antioquia</t>
  </si>
  <si>
    <t>387.365.566</t>
  </si>
  <si>
    <t>3839109</t>
  </si>
  <si>
    <t>CON-37-02-2018</t>
  </si>
  <si>
    <t>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t>
  </si>
  <si>
    <t>CON-37-01-2018</t>
  </si>
  <si>
    <t>Etiquetas de fila</t>
  </si>
  <si>
    <t>Total general</t>
  </si>
  <si>
    <t>Gerencia de Afrodescendientes</t>
  </si>
  <si>
    <t>80101506</t>
  </si>
  <si>
    <t>Formulación y elaboración de Planes de Etnodesarrollo para las comunidades Afro en el Departamento de Antioquia</t>
  </si>
  <si>
    <t>Lorenzo Portocarrero Cordoba</t>
  </si>
  <si>
    <t>3838692</t>
  </si>
  <si>
    <t>lorenzo.portocarrero@antioquia.gov.co</t>
  </si>
  <si>
    <t xml:space="preserve">Coalición de Municipios Afroantioqueños </t>
  </si>
  <si>
    <t>Planes de Etnodesarrollo de Consejos Comunitarios de Antioquia Apoyados e  su formulación</t>
  </si>
  <si>
    <t>07049</t>
  </si>
  <si>
    <t>Elaborar 35 planes de Etnodesarrollo para los Consejos Comunitarios y comunidad  Afrodescendiente.</t>
  </si>
  <si>
    <t>Astrid Elena Echavarria Meneses</t>
  </si>
  <si>
    <t>Técnica, Administrativa, Financiera, Legal y Contable</t>
  </si>
  <si>
    <t>Prestar servicios de apoyo logistico para la realización ded encuentros departamentales, en pro del mejoramiento del desarrollo social, político, economico y cultural del pueblo afroantioqueño</t>
  </si>
  <si>
    <t>Consejos comunitarios y organizaciones de base apoyados en asesoría y asistencia técnica en la formulación proyectos.</t>
  </si>
  <si>
    <t>Estrategia comunicacional contra el racismo y la discriminación racial y demás formas de exclusión</t>
  </si>
  <si>
    <t>Gabriela Moreno Hincapié</t>
  </si>
  <si>
    <t>Apoyar conjuntamente a las comunidades Afrodescendientes de la Subregión de Urabá, para contribuir al desarrollo económico y social  de las comunidades a través de vías terciarias.</t>
  </si>
  <si>
    <t xml:space="preserve">Municipios con población Afroantioqueña beneficiados con programas sociales del Estado </t>
  </si>
  <si>
    <t>Este prceso  contractual será realizado por la Secretaría de Infraestructura y la Gerencia de Afrodescendientres entregara el CDP por valor $100.000.000</t>
  </si>
  <si>
    <t>María Rubiela Alzate Zuluaga</t>
  </si>
  <si>
    <t>Designar estudiantes para la realización de la práctica académica, con el fin de brindar apoyo a la gestión del Departamento de Antioquia y sus regiones durante el primer semestre de 2018</t>
  </si>
  <si>
    <t xml:space="preserve">Programas Etnoeducativos apoyados con asesoría y asistencia técnica de cooperación en el marco del decenio internacional de los pueblos afrodescendientes </t>
  </si>
  <si>
    <t>Se realizó entrega de CDP por valor de $5.859.315., a la Secretaría de Gestión Humana</t>
  </si>
  <si>
    <t>Esta supervisión desde la Gerncia, es acompañamiento porque la la realizará la Secretaría de Gestión Humana</t>
  </si>
  <si>
    <t>Adquisición de tiquetes aereos</t>
  </si>
  <si>
    <t>Gastos Funcionamineto</t>
  </si>
  <si>
    <t>Gastos de funcionamiento</t>
  </si>
  <si>
    <t xml:space="preserve">En este proceso se entrega CDP </t>
  </si>
  <si>
    <t>María E. Palacios Giraldo</t>
  </si>
  <si>
    <t>Designar estudiantes para la realización de la práctica académica, con el fin de brindar apoyo a la gestión del Departamento de Antioquia y sus regiones durante el segundo semestre de 2018</t>
  </si>
  <si>
    <t>Se entregará CDP por valor de $5.859.315 a la Secretaría de Gestión humana</t>
  </si>
  <si>
    <t>Gerencia de Auditoría Interna</t>
  </si>
  <si>
    <t>Servicio de suscripción y soporte licencias ACL Analytics Exchange, ACL Analytics Desktop y Conector ACL Direct Link para SAP.</t>
  </si>
  <si>
    <t>Juan Carlos Cortes Gomez</t>
  </si>
  <si>
    <t>juan.cortes@antioquia.gov.co</t>
  </si>
  <si>
    <t xml:space="preserve">Transparencia y lucha frontal contra la corrupción </t>
  </si>
  <si>
    <t>Implementación de mejoras a partir de las auditorias con uso de ACL.</t>
  </si>
  <si>
    <t>Implementación de mejoras a partir de las auditorias con el uso de ACL.</t>
  </si>
  <si>
    <t>22-0071</t>
  </si>
  <si>
    <t>Implementación de mejoras a partir de las auditorias con el uso de ACL</t>
  </si>
  <si>
    <t>1. Licenciamiento y auditoría con ACL. 2. Licenciamiento.</t>
  </si>
  <si>
    <t>Técnica, Administrativa, Financiera, Jurídica y contable.</t>
  </si>
  <si>
    <t>Campaña Fomento de la Cultura de Control.</t>
  </si>
  <si>
    <t>Minima Cuantía</t>
  </si>
  <si>
    <t>Wilson Duque Ríos</t>
  </si>
  <si>
    <t>wilson.duque@antioquia.gov.co</t>
  </si>
  <si>
    <t>Avance en la implementación del plan de fomento de la cultura de control.</t>
  </si>
  <si>
    <t>Desarrollo y avance en la implementación de la cultura de control en la Gobernación de Antioquia.</t>
  </si>
  <si>
    <t>22-0076</t>
  </si>
  <si>
    <t>1.Avance en el diagnostico del estado de la cultura del control
2.Avance en la implementacion del plan de fomento de la cultura de control</t>
  </si>
  <si>
    <t>1.Campaña. 2.Encuentro internacional 3.Evaluar cultura del control 4.Practicantes de excelencia</t>
  </si>
  <si>
    <t xml:space="preserve">Wilson Duque Ríos </t>
  </si>
  <si>
    <t>Acompañamiento Proceso de Certificación</t>
  </si>
  <si>
    <t>Jorge Enrique Cañas</t>
  </si>
  <si>
    <t>jorge.canas@antioquia.gov.co</t>
  </si>
  <si>
    <t>Avance en la certificación del proceso de auditoría bajo estandares Internacionales.</t>
  </si>
  <si>
    <t>Implementación del proceso de certificación CIA bajo estandares internacionales en la Gobernación de Antioquia.</t>
  </si>
  <si>
    <t>22-0172</t>
  </si>
  <si>
    <t>Avance en la certificación del proceso de auditoria bajo estandares internacionales</t>
  </si>
  <si>
    <t>Cierre de brechas y certificación</t>
  </si>
  <si>
    <t>Analisis Estados Financieros Decreto 648</t>
  </si>
  <si>
    <t xml:space="preserve">Dora Corrales </t>
  </si>
  <si>
    <t>3838658</t>
  </si>
  <si>
    <t>dora.corrales@antioquia.gov.co</t>
  </si>
  <si>
    <t>Dora Corrales Castañeda</t>
  </si>
  <si>
    <t>Oficina de Comunicaciones</t>
  </si>
  <si>
    <t xml:space="preserve">Prestación de servicios de un operador logístico para la organización, administración, ejecución y demás acciones logísticas necesarias para la realización de los eventos programadas por la Gobernación de Antioquia . </t>
  </si>
  <si>
    <t xml:space="preserve">Haver Gonzalez Barrero </t>
  </si>
  <si>
    <t>Gerente (E)</t>
  </si>
  <si>
    <t>3838653</t>
  </si>
  <si>
    <t>haver.gonzalez@antioquia.gov.co</t>
  </si>
  <si>
    <t>Vigencias Futuras - CDP Comunicaciones - CDP 3500039079 del 23-01-2018</t>
  </si>
  <si>
    <t>CAMILA AEXANDRA ZAPATA ZULUAGA</t>
  </si>
  <si>
    <t>Compra de elementos Auditores Ciudadanos</t>
  </si>
  <si>
    <t>3838659</t>
  </si>
  <si>
    <t>Via Traslado CDP a la Oficina de  Comunicaciones</t>
  </si>
  <si>
    <t>Compra de tiquetes Aéreos</t>
  </si>
  <si>
    <t xml:space="preserve">Funcionamiento </t>
  </si>
  <si>
    <t>3839545</t>
  </si>
  <si>
    <t xml:space="preserve">adquisicion tiquetes aereos para la Gobernacion de Antioquia </t>
  </si>
  <si>
    <t>Vigencias Futuras, CDP- 3700010386 del 24-01-2018  ejecutado por la G,A,I  administrado por la secretaria General</t>
  </si>
  <si>
    <t xml:space="preserve">Practicantes de Excelencia </t>
  </si>
  <si>
    <t>Convocatoria</t>
  </si>
  <si>
    <t xml:space="preserve">Via CDP, Para secretaria de gestion Humana </t>
  </si>
  <si>
    <t>Diego Fernando Bedoya</t>
  </si>
  <si>
    <t>Formación en Normas Internacionales</t>
  </si>
  <si>
    <t xml:space="preserve">3 Meses </t>
  </si>
  <si>
    <t>Gerencia de Paz</t>
  </si>
  <si>
    <t xml:space="preserve"> Desarrollo de acciones de acompañamiento, organización logistica, promocion y sensibilizacion del proceso de construccion de paz en el departamento de antioquia</t>
  </si>
  <si>
    <t>Juan David Hurtado</t>
  </si>
  <si>
    <t>3839397</t>
  </si>
  <si>
    <t>juan.hurtado@antioquia.gov.co</t>
  </si>
  <si>
    <t>Antioquia en Paz</t>
  </si>
  <si>
    <t>Agenda de paz y posconflcito concertada y articulada con los proyectos visionarios del plan de desarrollo departamental</t>
  </si>
  <si>
    <t>implementacion y acciones de seguridad y convivencia ciudadana acompañadas por la creacion de un cuerpo de paz para los municipios de Anorí, Briceño, Dabeiba.ituango, Renmedios,  Vigia del Fuerte y segovia</t>
  </si>
  <si>
    <t>22-0221</t>
  </si>
  <si>
    <t>Articulacion administraciones municipales y Gobernacion de Antioquia en el marco del posconflicto y sitematizacion de la informacion en un entregable de memoria historica, Agenda de Paz Creada e implementada</t>
  </si>
  <si>
    <t>Acciones institucionales de confianza,  procesos de consolidacion estatal y otros gastos generales</t>
  </si>
  <si>
    <t>TECNOLOGICO DE ANTIOQUIA /INSTITUCION UNIVERSITARIA</t>
  </si>
  <si>
    <t>Técnica,administrativa, contable y/o financiera y juridica</t>
  </si>
  <si>
    <t xml:space="preserve">Accionnes de formacion y acompañamiento a las comunidades beneficiarias en la implementacion de una pedagogia de Paz </t>
  </si>
  <si>
    <t>Jose Humberto Vergara</t>
  </si>
  <si>
    <t>3839255</t>
  </si>
  <si>
    <t>jvergarhe@antioquia.gov.co</t>
  </si>
  <si>
    <t>Construcción de Paz</t>
  </si>
  <si>
    <t>Lideres, estudiantes y facilitadores cualificados en la pedagogia y catedra de construccion de cultura de paz y convivencia, según ley 1732 de 2015</t>
  </si>
  <si>
    <t>Conformación de la Gerencia de Paz y Postconflicto para asumir los retos de esta Etapa en el Departamento de Antioquia</t>
  </si>
  <si>
    <t>22-0167</t>
  </si>
  <si>
    <t>Formacion en pedagogia de Paz</t>
  </si>
  <si>
    <t>Pendiente de ingresar proyectos en MGA para diligenciar esta casilla</t>
  </si>
  <si>
    <t xml:space="preserve">José Humberto Vergara </t>
  </si>
  <si>
    <t>Acompañamiento logistico para la visualizacion de la genrencia de paz en los municipios antioqueños</t>
  </si>
  <si>
    <t>3 mese</t>
  </si>
  <si>
    <t>3835432</t>
  </si>
  <si>
    <t>Modelo de comunicación y difusión para promover las políticas de paz del Departamento de Antioquia, creado y funcional</t>
  </si>
  <si>
    <t>Escuela de comunicación parala paz</t>
  </si>
  <si>
    <t xml:space="preserve"> Desarrollo de aciones para la implementacion de la mesas de trabajo interdepartamental y ejecucion de actividades de fortalecimiento institucional en el posconflcito</t>
  </si>
  <si>
    <t xml:space="preserve">Procesos y procedimientos   desarrollados de paz y posconflicto a nivel de fronteras del Departamento de Antioquia, </t>
  </si>
  <si>
    <t>mesas de trabajo interdepartamentales, Actividades de fortalecimiento institucional</t>
  </si>
  <si>
    <t>Designar estudiantes de las universidades publicas para la realización de la practica academica, con el fin de brindar apoyo al proceso de creación de la agenda de paz a través de los cuerpos de paz. (Se acontratan con el apoyo de Gestión Humana)</t>
  </si>
  <si>
    <t>Practicantes de excelencia Universidades Privadas, este proceso se realiza con el apoyo de Gestión Humana</t>
  </si>
  <si>
    <t>Talento Humano</t>
  </si>
  <si>
    <t>Es competencia de Gestión Humana, Desarrollo Organizacional.</t>
  </si>
  <si>
    <t>Desarrollo de proyectos productivos ligados a los proyectos visionarios del plan de desarrollo de la Gobernacion de Antioquia, convenios interinstitucionales para generar empleos digno</t>
  </si>
  <si>
    <t>Trabajo decente y desarrollo económico local para la Paz</t>
  </si>
  <si>
    <t>Empleos dignos generados en las zonas priorizadas afectados por el conflicto en el territorio Antioqueño</t>
  </si>
  <si>
    <t>Mesa del sector trabajo para la generación de empleo en el Post conflicto</t>
  </si>
  <si>
    <t>Generación de empleo para personas afectadas por wel conflicto en el departamento de Antioquia</t>
  </si>
  <si>
    <t>93142100
93141500
92112003</t>
  </si>
  <si>
    <t>Apoyar la Gerencia de paz en la identificación, analisis, contribución y fortalecimiento de las nuevas dinamicas del macrocrimen. Urbano - Rural en el Departamento de Antioquia la cual permitira implementar estrategias de convivencia y paz</t>
  </si>
  <si>
    <t>Identificación  de las nuevas dinamicas del Macrocrimen Urbano y Rural</t>
  </si>
  <si>
    <r>
      <t>22-016700</t>
    </r>
    <r>
      <rPr>
        <b/>
        <sz val="14"/>
        <rFont val="Calibri"/>
        <family val="2"/>
        <scheme val="minor"/>
      </rPr>
      <t xml:space="preserve"> (Por revisar)</t>
    </r>
  </si>
  <si>
    <r>
      <t>Estrategias de convivencia y paz (</t>
    </r>
    <r>
      <rPr>
        <b/>
        <sz val="11"/>
        <rFont val="Arial"/>
        <family val="2"/>
      </rPr>
      <t>Por revisar</t>
    </r>
    <r>
      <rPr>
        <b/>
        <sz val="8"/>
        <rFont val="Arial"/>
        <family val="2"/>
      </rPr>
      <t>)</t>
    </r>
  </si>
  <si>
    <t>Contrato  interadministrativo  de mandato para la promoción, creación, elaboración desarrollo y conceptualización de las campañas, estrategias y necesidades comunicacionales de la Gobernación de Antioquia.</t>
  </si>
  <si>
    <t xml:space="preserve">Camila Alexandra Zapata Zuluaga </t>
  </si>
  <si>
    <t>3839275</t>
  </si>
  <si>
    <t>camila.zapata@antioquia.gov.co</t>
  </si>
  <si>
    <t xml:space="preserve"> Rendiciones de cuentas realizadas por la administración departamental.</t>
  </si>
  <si>
    <t xml:space="preserve">Protección del derecho a la información en todo el Departamento, Antioquia, Occidente </t>
  </si>
  <si>
    <t>160006001/001</t>
  </si>
  <si>
    <t>Comunicación</t>
  </si>
  <si>
    <t>S2017060039811</t>
  </si>
  <si>
    <t>Teleantioquia</t>
  </si>
  <si>
    <t>Ejecución</t>
  </si>
  <si>
    <t>El contrato es ejecutado por la Oficina de Comunicaciones y recibe recursos de las demás Secretarías</t>
  </si>
  <si>
    <t>3839276</t>
  </si>
  <si>
    <t>160006001/002</t>
  </si>
  <si>
    <t>El contrato será ejecutado por la Oficina de Comunicaciones y recibirá recursos de las demás Secretarías</t>
  </si>
  <si>
    <t>Comunicación Organizacional y Pública</t>
  </si>
  <si>
    <t>Grado de acciones institucionales comunicadas a la sociedad Antioqueña a través de los canales diponibles- Porcentaje de servidores públicos con acceso a los canales propios de la administración departamental (intranet, emisora, boletín, períodico e impresos).</t>
  </si>
  <si>
    <t xml:space="preserve">Fortalecimiento de las relaciones institucionales y sociales en el Departamento de Antioquia </t>
  </si>
  <si>
    <t>160005001/001</t>
  </si>
  <si>
    <t>Comunicación y logística</t>
  </si>
  <si>
    <t>Plaza Mayor</t>
  </si>
  <si>
    <t>160005001/002</t>
  </si>
  <si>
    <t>Producción, edición, y emisión de microprogramas radiales, pedagógicos para las regiones del Departamento</t>
  </si>
  <si>
    <t>Jorge Humberto Moreno</t>
  </si>
  <si>
    <t>3839270</t>
  </si>
  <si>
    <t>jorgehumberto.moreno@antioquia.gov.co</t>
  </si>
  <si>
    <t xml:space="preserve">Capítulos de participación ciudadana transmitidos por el canal regional </t>
  </si>
  <si>
    <t>Fortalecimiento en pedagogía  ciudadana en el Departamento de Antioquia</t>
  </si>
  <si>
    <t>160010/001</t>
  </si>
  <si>
    <t>Actividades culturales, asesoría y orientación pedagógica, festivales de participación, microprogramas de tv, productos audiovisuales, programas incluyentes, seminarios educativos y talleres pedagógicos</t>
  </si>
  <si>
    <t>ASOREDES</t>
  </si>
  <si>
    <t>El contrato es ejecutado por la Oficina de Comunicaciones</t>
  </si>
  <si>
    <t>JORGE HUMBERTO MORENO</t>
  </si>
  <si>
    <t xml:space="preserve">Contrato de prestación de servicios para producción y edición de micropragras de televisión </t>
  </si>
  <si>
    <t>160010/002</t>
  </si>
  <si>
    <t>El contrato será ejecutado por la Oficina de Comunicaciones</t>
  </si>
  <si>
    <t>Designar estudiantes de las universidades públicas para la realización de la práctica académica, con el fin de brindar apoyo a la gestión del Departamento de Antioquia y sus regiones durante el primer semestre de 2017.</t>
  </si>
  <si>
    <t>Plazas de practicas asignadas a los diferentes organismos de la Gobrenación de Antioquia</t>
  </si>
  <si>
    <t>La Oficina de Comunicaciones realizó traslado de recursos para el primer semestre y realizará traslado para el segundo semestre a la Secretaría de Gestión Humana</t>
  </si>
  <si>
    <t>Adquisición de bienes informáticos especializados para el Departamento de Antioquia. Lote 1 Oficina de Comunicacioes</t>
  </si>
  <si>
    <t>Natalia López Isaza</t>
  </si>
  <si>
    <t>Técnio Operativo</t>
  </si>
  <si>
    <t>3839262</t>
  </si>
  <si>
    <t>natalia.lopez@antioquia.gov.co</t>
  </si>
  <si>
    <t>La Oficina de Comunicacions  tiene  un presupuesto compartido con la Secretaría Privada y la Oficina de Paz, los cuales son limitados y de destinación específica; por lo tanto, la Secretaría General dispone un presupuesto para tal fin.</t>
  </si>
  <si>
    <t>Natalia Ruiz Lozano</t>
  </si>
  <si>
    <t>Líder Gestora Contratación</t>
  </si>
  <si>
    <t>natalia.ruiz@fla.com.co</t>
  </si>
  <si>
    <t>Jorge Andres Fernandez Castrillón</t>
  </si>
  <si>
    <t>Luis Alberto Higuita Sierra</t>
  </si>
  <si>
    <t>Jorge Humberto Ramirez Orozco</t>
  </si>
  <si>
    <t>20879 20880</t>
  </si>
  <si>
    <t>SUMIMAS  S.A.S</t>
  </si>
  <si>
    <t>Juan Alberto Villegas Gonzalez</t>
  </si>
  <si>
    <t>20881  20882</t>
  </si>
  <si>
    <t>SERACIS LTDA.</t>
  </si>
  <si>
    <t>Tiberio de Jesus Orrego Cortes</t>
  </si>
  <si>
    <t>María Eugenia Ramírez Henao</t>
  </si>
  <si>
    <t xml:space="preserve">    </t>
  </si>
  <si>
    <t>Daniela Gaviria Henao</t>
  </si>
  <si>
    <t>Fortalecimiento de los ingresos departamentales</t>
  </si>
  <si>
    <t>Modernizacion y optimizacion del sistema Productivo de la FLA</t>
  </si>
  <si>
    <t>Apoyo y fortalecimiento administraivo de la FLA Itagui, departamento de Antioquia</t>
  </si>
  <si>
    <t>Adquisición equipos de oficina</t>
  </si>
  <si>
    <t>Modernizacion y optimizacion dels sistema Productivo de la FLA</t>
  </si>
  <si>
    <t>Adquisición y renovación TIC´s</t>
  </si>
  <si>
    <t>Jorge Armando Hincapié Correa</t>
  </si>
  <si>
    <t>Pedro Castillo Pineda &amp; ASOC, Ltda.</t>
  </si>
  <si>
    <t>Santiago Arango Rios</t>
  </si>
  <si>
    <t>20720-20722-20723-20724-20725-20726-20727-20728</t>
  </si>
  <si>
    <t xml:space="preserve">Raúl Guillermo Rendón Arango  </t>
  </si>
  <si>
    <t>Natalia María Garcés Hurtado</t>
  </si>
  <si>
    <t>Diana Alexandra Perez Bustamante</t>
  </si>
  <si>
    <t xml:space="preserve">Luisa María Pérez Zuluaga </t>
  </si>
  <si>
    <t>Lixyibel Muñoz Montes</t>
  </si>
  <si>
    <t>20706 20707 20708 20709 20710 20711 20712 20713</t>
  </si>
  <si>
    <t>20153 20155</t>
  </si>
  <si>
    <t>Diana Hincapié Osorno</t>
  </si>
  <si>
    <t>20437 20438</t>
  </si>
  <si>
    <t>Yamileidy Osorio Montoya</t>
  </si>
  <si>
    <t>Carlos Mario Gamboa Díaz</t>
  </si>
  <si>
    <t> 4600008021</t>
  </si>
  <si>
    <t>Instituto Colombiano de Normas Técnicas y Cartificacion - ICONTEC</t>
  </si>
  <si>
    <t>Hernán Darío Jaramillo Ciro</t>
  </si>
  <si>
    <t>Carlos Mario Durango Yepes</t>
  </si>
  <si>
    <t> 4600008019</t>
  </si>
  <si>
    <t xml:space="preserve">Organismo Nacional de Acreditacion de Colombia </t>
  </si>
  <si>
    <t>Erika Rothstein Gutierrez</t>
  </si>
  <si>
    <t>Jorge Mario Rendón Vélez</t>
  </si>
  <si>
    <t>Henry Vasquez Vasquez</t>
  </si>
  <si>
    <t>Hugo Álvarez Builes</t>
  </si>
  <si>
    <t>Marcela Vasquez Cuellar</t>
  </si>
  <si>
    <t>Erika Rothstein Gutierrez - Marcela Vasquez</t>
  </si>
  <si>
    <t>20087 20232</t>
  </si>
  <si>
    <t>Jorge Mario Beuth Alvarez</t>
  </si>
  <si>
    <t>Sergio Iván Arboleda Betancur</t>
  </si>
  <si>
    <t>Erika Rothstein Gutierrez - Giovanny López</t>
  </si>
  <si>
    <t>Desarrollo y uso eficiente del proceso de añejamiento del Ron en la Fabrica de Licores de Antioquia</t>
  </si>
  <si>
    <t>Siembra de Ron</t>
  </si>
  <si>
    <t>Erika Rothstein Gutierrez - Juan Francisco Acevedo</t>
  </si>
  <si>
    <t>Fernando Gómez Ochoa</t>
  </si>
  <si>
    <t>Jorge Humberto Baena Davila</t>
  </si>
  <si>
    <t>Uriel Laverde Aguilar</t>
  </si>
  <si>
    <t>Andrés Felipe Restrepo Alvarez</t>
  </si>
  <si>
    <t>20696 -20907</t>
  </si>
  <si>
    <t>Johnairo Mena Ocampo</t>
  </si>
  <si>
    <t>20005  20007</t>
  </si>
  <si>
    <t>Jaime Andres Giraldo Montoya</t>
  </si>
  <si>
    <t>Diana Marcela Carvajal Bernal</t>
  </si>
  <si>
    <t>20705-20906-20909-20910-20911-20912-20913</t>
  </si>
  <si>
    <t>Juliana Giraldo Macias</t>
  </si>
  <si>
    <t>Luisa María Pérez Zuluaga - Juliana Giraldo Macía</t>
  </si>
  <si>
    <t>Marco Aurelio Arias Angel</t>
  </si>
  <si>
    <t>3837020</t>
  </si>
  <si>
    <t>Jimena Roldan Piedrahita</t>
  </si>
  <si>
    <t>Mejoramiento y modernización de los procesos productivos y administrativos de la FLA municipio de Itagui departamento de Antioquia</t>
  </si>
  <si>
    <t>Realizar el Análisis de brechas para la adquisición del software para administrar y controlar las muestras y tiempo de procesamiento de las mismas en la oficina de laboratorio</t>
  </si>
  <si>
    <t>Contratar  la  Adquisición de un software para administrar y controlar las muestras y tiempo de procesamiento de las mismas en la oficina de laboratorio</t>
  </si>
  <si>
    <t>Contratar la compra de un Elevador para trabajo en alturas</t>
  </si>
  <si>
    <t>Contratar la compra de un equipo de ultrasonido para tratamiento de muestras de cromatrografía líquida de la oficina de  laboratorio</t>
  </si>
  <si>
    <t>Contratar el suministro e instalación de  puerta automatizada y prestar servicio de mantenimiento puertas electricas automatizadas</t>
  </si>
  <si>
    <t>Suministrar, instalar y poner en funcionamiento, un sistema de registro y pesaje  de producto terminado.</t>
  </si>
  <si>
    <t>Contratar la compra de triblock para linea 2</t>
  </si>
  <si>
    <t>Contratar el servicio de Modernización proceso de fabricación de rones (automatización de vaciado y siembra de rones )</t>
  </si>
  <si>
    <t>Suministrar, instalar y poner en funcionamiento dos sistemas de inspección de nivel, tapa y etiqueta</t>
  </si>
  <si>
    <t xml:space="preserve">Contratar la compra de elementos para las Etiquetadoras y Empacadora de las líneas 1 y 4 marca Kosme y Krones </t>
  </si>
  <si>
    <t>Krones Andina Ltda.</t>
  </si>
  <si>
    <t>Contratar la compra de Tanques para ampliacion zona preparacion de aguardientes</t>
  </si>
  <si>
    <t>Juan Francisco Acevedo Medina - Diana Hincapié Osorno</t>
  </si>
  <si>
    <t>3837022</t>
  </si>
  <si>
    <t>Mejoramiento y adecuación de la infraestructura física de la FLA Itagui departamento Antioquia</t>
  </si>
  <si>
    <t>Contratar el Mejoramiento y Adecuacion infraestructura fisica FLA</t>
  </si>
  <si>
    <t>Nuevos Mercados para Productos para la FLA</t>
  </si>
  <si>
    <t>Diseño de estratégias de investigación aplicada y estudios en la FLA Itagui departamento de Antioquia</t>
  </si>
  <si>
    <t>Convenios especificos de investigación</t>
  </si>
  <si>
    <t>Implementación y ejecución del Sistema de Seguridad  y Salud en el trabajo en la FLA, Itagui, Antioquia, Occidente</t>
  </si>
  <si>
    <t>Suministros de insumos y protección</t>
  </si>
  <si>
    <t>Implementación de líneas de vida</t>
  </si>
  <si>
    <t>Construcción y ejecución de programas de Bienestar Social en la FLA Itagui, Antioquia, Occidente</t>
  </si>
  <si>
    <t>Concertación, ejecuc prog bienest social</t>
  </si>
  <si>
    <t>20108 20122 20124 20126</t>
  </si>
  <si>
    <t>Caja de Compensación Familiar de Antioquia - COMFAMA</t>
  </si>
  <si>
    <t>Construcción y ejecución de programas de capacitación en la FLA Itagui, Antioquia, Occidente</t>
  </si>
  <si>
    <t>Capacitación y adiestramiento</t>
  </si>
  <si>
    <t>Curso de capacitación no formal</t>
  </si>
  <si>
    <t>20091  20093  20097 20100</t>
  </si>
  <si>
    <t>Certificación y reentrenamiento alturas</t>
  </si>
  <si>
    <t>3837021</t>
  </si>
  <si>
    <t>Fortalecimiento Señalización y Marcación de Identificadores de Seguridad Itaguí, Antioquia</t>
  </si>
  <si>
    <t>010047001</t>
  </si>
  <si>
    <t>Suministro Identificadores Seguridad FLA</t>
  </si>
  <si>
    <t>Fábrica de Licores y Alcoholes de Antioquia - FLA</t>
  </si>
  <si>
    <t>Contratar la Sostenibilidad (Mesa de ayuda 3 personas) SAP</t>
  </si>
  <si>
    <t>Contratar el servicio de consultoria en el modulo de SAP CO-PC</t>
  </si>
  <si>
    <t>Contratar el servico de Practicantes del Programa de Gestión Humana</t>
  </si>
  <si>
    <t> 4010160100</t>
  </si>
  <si>
    <t>Prestar el Servicio de impresion, fotocopiado, fax y scanner bajo la modalidad de outsourcing in house incluyendo hardware, software, administaracion, papel,insumos y talento humano</t>
  </si>
  <si>
    <t>Contratar el Servicio de Vigilancia Privada</t>
  </si>
  <si>
    <t>Contratar la Compra de cintas para respaldo para servidores</t>
  </si>
  <si>
    <t>Contratar la compra de Utiles de oficina - Papeleria</t>
  </si>
  <si>
    <t>Contratar el suministro de Gas vehicular</t>
  </si>
  <si>
    <t>Contratar el suministro de Combustible</t>
  </si>
  <si>
    <t>Contratar el servicio de Mantenimiento,  soporte de Servidores HP y sus componentes.(SOSTENIBILIDAD)</t>
  </si>
  <si>
    <t>Contratar el Soporte y mantenimiento del DATA CENTER</t>
  </si>
  <si>
    <t>Contratar el Mantenimiento de vehiculos</t>
  </si>
  <si>
    <t>72154066</t>
  </si>
  <si>
    <t>Contratar el Mantenimiento Equipos de Oficina</t>
  </si>
  <si>
    <t>Contratar el servicio de Mensajeria urbana, Nacional  e Internacional</t>
  </si>
  <si>
    <t> 72154066</t>
  </si>
  <si>
    <t>Contratar  la Adquisición Equipos de Oficina</t>
  </si>
  <si>
    <t>Contratar  la Adquisición herramienta de seguridad de la información</t>
  </si>
  <si>
    <t>Contratar  la Renovación Herramienta filtrado de contenido- Herramienta de seguridad perimetral y filtrado de contenido USD$ 5500 ASA con firepower.  ASA 50515 o Optenet (9660)</t>
  </si>
  <si>
    <t>Contratar  la  Renovación Hosting pagina institucional FLA.COM.CO</t>
  </si>
  <si>
    <t>Contratar  el Soporte y  mantenimiento de 4 licencias de  Vmware y 1 licencia de Vcenter a partir de julio de 2016 -Suscripción de soporte y mantenimiento del licenciamiento de Software de virtualización por 1 año  (de julio de 2016  a julio 2017), (SOSTENIBILIDAD)</t>
  </si>
  <si>
    <t>Contratar  la Actualización  soporte y mantenimiento herramienta monitoreo infraestructura tecnológica- Actualización del software (3 módulos), Soporte y mantenimiento de herramienta de monitoreo de infraestructura tecnológica (Solar Winds) a 1 año -(SOSTENIBILIDAD)</t>
  </si>
  <si>
    <t>Contratar  la  Actualización, soporte técnico, mantenimiento preventivo y correctivo, y garantía de fabricación para dispositivos de red cisco - Contrato mantenimiento y soporte de los equipos CISCO, (SOSTENIBILIDAD)</t>
  </si>
  <si>
    <r>
      <t>Contratar  la  Suscripción licenciamiento de correo en la nube (renovación por un año) - Suscripción por un año de 197 licencias de correo en la nube a razón de USD  7 mes  por licencia a un tipo de cambio $3000 -</t>
    </r>
    <r>
      <rPr>
        <b/>
        <sz val="10"/>
        <rFont val="Arial"/>
        <family val="2"/>
      </rPr>
      <t>(SOSTENIBILIDAD)</t>
    </r>
  </si>
  <si>
    <r>
      <t>Contratar  la Renovación licencias de antivirus - Actualización 280 licencias de antivirus ($58.000 c/u) mas Servicios de ingeniería  para actualización de maquinas virtuales.  Incluye la   administración de consola  8 x 5- x 12 meses.</t>
    </r>
    <r>
      <rPr>
        <b/>
        <sz val="10"/>
        <rFont val="Arial"/>
        <family val="2"/>
      </rPr>
      <t xml:space="preserve"> (SOSTENIBILIDAD)</t>
    </r>
  </si>
  <si>
    <t>Contratar  la  Renovación Licencia Auto CAD</t>
  </si>
  <si>
    <t>Contratar un  Sistema de almacenamiento, cintas de respaldo, discos duros SAN</t>
  </si>
  <si>
    <t> 80111700</t>
  </si>
  <si>
    <t>Prestar  el Servicio de Asesoria tributaria</t>
  </si>
  <si>
    <t>Prestar el Servicio de calibracion de bascula camionera</t>
  </si>
  <si>
    <t>Contratar el Manejo integral de gatos ferales</t>
  </si>
  <si>
    <t>Contratar el servicio de Reg. de marcas en Colombia y el exterior, Resptas y presentación a oposiciones, Contrato de abogado Tributarista, Abogados para revisión de procesos fuera del Dpto</t>
  </si>
  <si>
    <t>Contratar el servicio de Monitoreo de camaras del CCTV</t>
  </si>
  <si>
    <t>Contratar el servico de Producción de videos institucionales.</t>
  </si>
  <si>
    <t>Contratar el servicio de manejo y manteniento de sonido propios de la Fabrica de Licores y Alcoholes de Antioquia.</t>
  </si>
  <si>
    <t>Contratar el servicio de Monitoreo de Medios tradicionales y redes sociales</t>
  </si>
  <si>
    <t>Prestación de servicios para el apoyo logístico de las campañas internas comunicacionales de la fla.</t>
  </si>
  <si>
    <t>Prestación de servicios para el apoyo logístico para campañas licor adulterado, responsabilidad social y capacitación fortalecimietno de rentas.</t>
  </si>
  <si>
    <t>90101500, 95121503 0111703</t>
  </si>
  <si>
    <t>Contratatar el servico de Restaurante</t>
  </si>
  <si>
    <t>Contratatar el  de Aseo y Cafeteria y Mantenimiento de Zonas Verdes</t>
  </si>
  <si>
    <t>Contratar el Suministro de souvenires</t>
  </si>
  <si>
    <t>Contratar el Mantenimiento de radios de comunicación</t>
  </si>
  <si>
    <t>Contratar el servicio de Afiliación al Consejo Colombiano de Seguridad</t>
  </si>
  <si>
    <t>72101516,  46191601</t>
  </si>
  <si>
    <t>Contratar el Mantenimiento y recarga de extintores, Prueba hidrostatica</t>
  </si>
  <si>
    <t>Contratar el Mantenimiento correctivo y preventivo incuidos repuestos y ACPM de la Red Contraincendio de la FLA. (comprende la red de hidrantes y caseta de bombeo)</t>
  </si>
  <si>
    <t xml:space="preserve">13 meses </t>
  </si>
  <si>
    <t xml:space="preserve">Contratar el Mantenimiento y calibración de los 4 alcoholimetros </t>
  </si>
  <si>
    <t>Contratar el Matenimiento de  Bascula camionera</t>
  </si>
  <si>
    <t>Contratar el Servicio de Fumigación</t>
  </si>
  <si>
    <t xml:space="preserve">Contratar el Mantenimiento de Aire acondicionado </t>
  </si>
  <si>
    <t> 72101500</t>
  </si>
  <si>
    <t>Contratar el el servicio de Plomeria</t>
  </si>
  <si>
    <t>Contratar el Mantenimiento Preventivo y Correctivo de Camaras de Seguridad</t>
  </si>
  <si>
    <t>Contratar la Impresión de piezas comunicacionales, incluye el diseño, instalación y diagramación de carteleras institucionales para la FLA</t>
  </si>
  <si>
    <t>Contratar el suministro de Tiquetes  Metro</t>
  </si>
  <si>
    <t xml:space="preserve">Contratar el servicio  de examenes médicos para los servidores públicos de la FLA, que realizan manipulación de alimentos </t>
  </si>
  <si>
    <t>Contratar el servicio de transporte de personal FLA</t>
  </si>
  <si>
    <t>Contratar la Atención de catas para fortalecer las relaciones públicas de la FLA</t>
  </si>
  <si>
    <t>Contratar el suministro de Refrigerios para atención de eventos internos y externos</t>
  </si>
  <si>
    <t>Compra de desinfectante y desengrasante de manos.</t>
  </si>
  <si>
    <t>Contratar  el servicio de Registros INVIMA</t>
  </si>
  <si>
    <t>Contratar la Dotación a los servidores públicos de la FLA.</t>
  </si>
  <si>
    <t>Prestar el servicio de Auditoría externa de renovación de certificación de los Sellos de Calidad de Producto</t>
  </si>
  <si>
    <t>Prestar el servicio de  Auditoría interna ISO 14001 y BASC</t>
  </si>
  <si>
    <t>Prestar el servicio de Auditoría externa de Certificación ISO 9001</t>
  </si>
  <si>
    <t>Prestar el servicio de estudios y determinción de la vida útil de los productos FLA</t>
  </si>
  <si>
    <t>Prestar el servicio de Auditoría externa de renovación BASC</t>
  </si>
  <si>
    <t>Prestar el servicio de Auditoria Interna Sistema de Gestión 17025</t>
  </si>
  <si>
    <t>3 mes</t>
  </si>
  <si>
    <t>Prestar el servicio de Auditoría externa y ampliación del alcance  NTC:ISO/IEC 17025</t>
  </si>
  <si>
    <t>Prestar el servicio de Caracterizaciones Vertimientos-Emisiones-Residuos Sólidos</t>
  </si>
  <si>
    <t>Prestar el servicio de Servicios profesionales para apoyar la supervisión a los contratos que sean asignados de la subgerencia de producción.</t>
  </si>
  <si>
    <t>Prestar el servicio Tecnico/profesional para la gestión, seguimiento y control de los procesos en las BPM</t>
  </si>
  <si>
    <t>Contratar la prestacion de servicios para un Ingeniero Ambiental</t>
  </si>
  <si>
    <t> 80111600</t>
  </si>
  <si>
    <t>Suministro de personal temporal necesario para el cumplimiento de las diferentes actividades del área de producción y de la FLA.</t>
  </si>
  <si>
    <t>Contratar el servicio de Recepcion, admon, manejo  y almacenamiento de materias primas y producto terminado, despacho y transporte de productos terminados FLA a almacenadoras externas, alquiler de estibas y montacargas.</t>
  </si>
  <si>
    <t>Suministrar Aceite Esencial de Anís y Anetol</t>
  </si>
  <si>
    <t>Suministrar Azúcar Refinada</t>
  </si>
  <si>
    <t>Suministrar Caramelo para Bebidas</t>
  </si>
  <si>
    <t>Suministrar Alcohol sin Añejamiento para Ron (Tafia para siembra)</t>
  </si>
  <si>
    <t>Suministrar Alcohol Extraneutro al 96% vv</t>
  </si>
  <si>
    <t>Suministrar Crema de ron a granel 11% vol. (Base Láctea)</t>
  </si>
  <si>
    <t>Suministrar Maltodextrina 1920</t>
  </si>
  <si>
    <t>Suministrar Esencia de Ron y Esencia de Fudge</t>
  </si>
  <si>
    <t>Suministrar Pegante tipo Hot Melt</t>
  </si>
  <si>
    <t>12171703  47131800</t>
  </si>
  <si>
    <t>Suministrar Tintas y Repuestos para equipos de impresión videjet</t>
  </si>
  <si>
    <t>Suministrar Envase de Vidrio</t>
  </si>
  <si>
    <t>Suministrar Envases Tetra</t>
  </si>
  <si>
    <t>Suministrar Envase PET</t>
  </si>
  <si>
    <t>Suministrar Cajas de Cartón</t>
  </si>
  <si>
    <t>55121502; 55125604</t>
  </si>
  <si>
    <t>Suministrar Etiquetas, Contraetiquetas, Collarines</t>
  </si>
  <si>
    <t>Suministro Tafia Ron un año</t>
  </si>
  <si>
    <t xml:space="preserve">Suministrar Estuches </t>
  </si>
  <si>
    <t>78181507</t>
  </si>
  <si>
    <t>Contratar el servicio de Mantenimiento del carro de golf de la brigada</t>
  </si>
  <si>
    <t>Contratar el servicio de Mantenimientos correctivos y preventivo incluye repuestos Tetrapak</t>
  </si>
  <si>
    <t>81101600, 81101700</t>
  </si>
  <si>
    <t>Contratar la compra de Repuestos para mantenimientos correctivos y preventivo lineas de envasado (contratos directos) - krones</t>
  </si>
  <si>
    <t>40141600  40171500</t>
  </si>
  <si>
    <t>Contratar la compra de Repuestos Tuberías, Válvulas, trasiego de alcoholes</t>
  </si>
  <si>
    <t>Contratar el servicio de mantenimientos preventivos y/o correctivos de equipos y red de gases de los laboratorios de la FLA</t>
  </si>
  <si>
    <t>Contratar el servicio de Mantenimiento y bobinado de motores electricos</t>
  </si>
  <si>
    <t>Contratar el servicio de Mantenimiento compresor Atlas Copco</t>
  </si>
  <si>
    <t>6  meses</t>
  </si>
  <si>
    <t>Contratar el servicio de Mantenimiento compresor Kaeser</t>
  </si>
  <si>
    <t>Contratar el servicio de Mantenimiento preventivo y calibración de equipos mettler toledo de la oficina de laboratorio</t>
  </si>
  <si>
    <t>Contratar el servicio de Mantenimiento preventivo y calibración de equipos agilent de la oficina de laboratorio</t>
  </si>
  <si>
    <t>Contratar el servicio de mantenimiento preventivo y calibración de los equipos de desionización de agua cascada ix y ro marca pall de la oficina de laboratorio de la Fábrica de Licores y Alcoholes de Antioquia lab - FLA.</t>
  </si>
  <si>
    <t>Contratar el servicio de Calibraciones equipos (Metrología)</t>
  </si>
  <si>
    <t>12152300; 13101500</t>
  </si>
  <si>
    <t>Contratar la compra de rodamientos y retenedores y seelos metalicos</t>
  </si>
  <si>
    <t>Contratar la compra de cauchos y plásticos</t>
  </si>
  <si>
    <t>39131709; 39121529; 39121528</t>
  </si>
  <si>
    <t>Contratar la compra de Repuestos para iluminación y potencia</t>
  </si>
  <si>
    <t xml:space="preserve">26121600; </t>
  </si>
  <si>
    <t>Contratar la compra de Repuestos para partes neumaticas lineas de envasado</t>
  </si>
  <si>
    <t>Contratar la compra de  Insumos y materiales consumibles para mantenimiento (soldadura, lubricantes en aerosol, silicona, pegantes entre otros)</t>
  </si>
  <si>
    <t>Contratar la compra de Aceites, grasas y Lubricantes</t>
  </si>
  <si>
    <t>Contratar la compra de  Jabón Lubricantes cadenas</t>
  </si>
  <si>
    <t>Contratar la compra de Filtros (talego, cartuchos, entre otros)</t>
  </si>
  <si>
    <t xml:space="preserve"> 4 meses</t>
  </si>
  <si>
    <t>Contratar el Servicio de mantenimiento correctivo para montacargas (Incluye repuestos)</t>
  </si>
  <si>
    <t>Contratar la compra de Elementos e insumos para aseo de los equipos de planta</t>
  </si>
  <si>
    <t>Contratar la compra de tornillería para los mantenimientos de la Fla</t>
  </si>
  <si>
    <t>Contratar el servicio de Mantenimiento iluminacion periferica</t>
  </si>
  <si>
    <t>Contratar el servicio de Mantenimiento UPS FLA</t>
  </si>
  <si>
    <t>Contratar la compra de Mantenimiento linea 1 y  3 - Omega</t>
  </si>
  <si>
    <t>Contratar la compra de Placas Filtrante de Agte y Ron</t>
  </si>
  <si>
    <r>
      <t xml:space="preserve">Contratar la compra de Gas GLP  Montacargas </t>
    </r>
    <r>
      <rPr>
        <b/>
        <sz val="9"/>
        <rFont val="Arial"/>
        <family val="2"/>
      </rPr>
      <t/>
    </r>
  </si>
  <si>
    <t>85151701</t>
  </si>
  <si>
    <t>Contratar la compra de normas técnicas</t>
  </si>
  <si>
    <t>Contratar la compra de Vidrieria para Laboratorio</t>
  </si>
  <si>
    <t>Contratar la compra de gases industriales y  especiales para la FLA</t>
  </si>
  <si>
    <t>Contratar la compra de Reactivos y consumibles para laboratorio</t>
  </si>
  <si>
    <t>Contratar el servicio de Ensayos de aptitud interlaboratorios</t>
  </si>
  <si>
    <t>Contratar la compra de  materiales para el control ambiental</t>
  </si>
  <si>
    <t>Contratar el servicio de Afiliacion al ICONTEC</t>
  </si>
  <si>
    <t>12 mes</t>
  </si>
  <si>
    <t>Contratar el servicio de Afiliacion a la Asociación Colombiana de Industrias Licoresras - ACIL</t>
  </si>
  <si>
    <t>78131802   78131702</t>
  </si>
  <si>
    <t>Contratar el servicio de Transporte de producto terminado a puertos de embarque y mensajeria internal.</t>
  </si>
  <si>
    <t>Contratar el servicio de Mantenimiento de Bodega de Material Logístico</t>
  </si>
  <si>
    <t>Contratar el servicio de  mandato para la orientacion y control en pauta publicitaria en medios de comunicacion masivos alternativos y publicidad a nivel regional y nacional.</t>
  </si>
  <si>
    <t>Contratar el servicio de  Plan de Medios Marcas</t>
  </si>
  <si>
    <t>Contratar el servicio de  Mercaderistas en  almacenes de la ciudad de Medellin y Area Metrpolitana (40 Mercad.)</t>
  </si>
  <si>
    <t>Contratar la compra bonos redimibles para Utiles y Textos Escolares</t>
  </si>
  <si>
    <t xml:space="preserve">Contratar la compra bonos redimibles por auxilio nacimiento hijos </t>
  </si>
  <si>
    <t>Contratar  la Segunda Etapa del Sistema Integrado de Seguridad</t>
  </si>
  <si>
    <t>Contratar  el Licenciamiento e implementación de soluciones informáticas: pesado dinámico y operador logístico desarrollo dispositivos móviles</t>
  </si>
  <si>
    <t xml:space="preserve">Compra de equipos Audiovisuales para el área de comunicaciones </t>
  </si>
  <si>
    <t> 81101500</t>
  </si>
  <si>
    <t>Contratar la interventoría para el mejoramiento y Adecuacion infraestructura fisica FLA</t>
  </si>
  <si>
    <t>Contratar el servicio de Convenios especificos de investigación - desempeño aguardiente antioqueno feria de Flores</t>
  </si>
  <si>
    <t>Contratar la Compra material absorvente para derrames quimicos</t>
  </si>
  <si>
    <t>Contratar la Compra Kit de Silicona protectores auditivos</t>
  </si>
  <si>
    <t>46181504 - 46181509 - 46181902 - 46181802 -</t>
  </si>
  <si>
    <t>Contratar la Elementos de Protección Personal</t>
  </si>
  <si>
    <t>Contratar el servicio del Area protegida</t>
  </si>
  <si>
    <t>11 mes</t>
  </si>
  <si>
    <t xml:space="preserve">Contratar el servicio de Vacunacion </t>
  </si>
  <si>
    <t xml:space="preserve">Contratar la Compra equipos brigada </t>
  </si>
  <si>
    <t>Contratar el servicio de Implementacion de Sistemas de Gestion Visual,  Manejo de: energias Peligrosas, Riesgo quimico, Altura y ergonomia</t>
  </si>
  <si>
    <t>42171917 - 42172001</t>
  </si>
  <si>
    <t>Contratar la compra de Botiquín</t>
  </si>
  <si>
    <t>Contratar la compra de Gafas con lente recetado</t>
  </si>
  <si>
    <t>Contratar la implementacion de lineas de vida</t>
  </si>
  <si>
    <t>93141506 - 49201611</t>
  </si>
  <si>
    <t>Contratar el servicio de Mantenimiento y Mejoras Gimnasio</t>
  </si>
  <si>
    <t>Contratar el servicio de Convenio Gimnasios</t>
  </si>
  <si>
    <t>Contratar el servicio de Aprovechamiento Tiempo Libre</t>
  </si>
  <si>
    <t>Contratar el servicio de Asesoria Sicologica</t>
  </si>
  <si>
    <t>Contratar un Programa de prevencion de adicciones</t>
  </si>
  <si>
    <t>Contratar el servicio de Programas Deportivos para servidores, (participacion en torneos deportivos e Intercambios). Entrenamiento (incluye semilleros hijos funcionarios, entrenamiento y escenarios deportivos)</t>
  </si>
  <si>
    <t> 53102700</t>
  </si>
  <si>
    <t xml:space="preserve">Contratar la compra de Uniformes e Implementos deportivos </t>
  </si>
  <si>
    <t>Contratar el servicio de Operador Logistico para actividades recreativas de los servidores públicos de la FLA y su grupo familiar.</t>
  </si>
  <si>
    <t>Contratar el servicio de operación logística especializada para el mejoramiento de la calidad de vida de los servidores públicos de la FLA y su grupo familar.</t>
  </si>
  <si>
    <t>Contratar el servicio de Capacitación y Adiestramiento (Seminarios, Diplomado, talleres y circuitos internos de conocimiento)</t>
  </si>
  <si>
    <t>Contratar el servicio de cursos de capacitacion No Formal</t>
  </si>
  <si>
    <t>Contratar el servicio de Certificación y Reentrenamiento en Alturas</t>
  </si>
  <si>
    <t>Tapas de seguridad</t>
  </si>
  <si>
    <t>Contratar la compra de sellos de seguridad lenticular</t>
  </si>
  <si>
    <t>Secretaría de Gobierno</t>
  </si>
  <si>
    <t xml:space="preserve">SOPORTE TÉCNICO Y ACTUALIZACIÓN  SOFTWARE </t>
  </si>
  <si>
    <t>CARLOS MARIO MARIN MARIN</t>
  </si>
  <si>
    <t>GERENTE</t>
  </si>
  <si>
    <t>3838190</t>
  </si>
  <si>
    <t>carlosalberto.marin@antioquia.gov.co</t>
  </si>
  <si>
    <t>Movilidad segura en el Departamento de Antioquia</t>
  </si>
  <si>
    <t>Municipios adscritos al convenio de regulación y control.</t>
  </si>
  <si>
    <t>Fortalecimiento Institucional en Transporte y Tránsito en el Departamento de Antioquia</t>
  </si>
  <si>
    <t>08-0003</t>
  </si>
  <si>
    <t>2017060053416</t>
  </si>
  <si>
    <t>QUIPUX S.A.S</t>
  </si>
  <si>
    <t>ADQUISISCION DE TIQUETES AEREOS VF 600002262</t>
  </si>
  <si>
    <t>VICTORIA E RAMIREZ VELEZ</t>
  </si>
  <si>
    <t>SECRETARIA DE GOBIERNO</t>
  </si>
  <si>
    <t>3838301</t>
  </si>
  <si>
    <t>victoria.ramirez@antioquia.gov.co</t>
  </si>
  <si>
    <t>Recursos de Funcionamiento</t>
  </si>
  <si>
    <t>Se traslada CDP a la Secretaría General por un valor de $ 30000000</t>
  </si>
  <si>
    <t>ADQUISISCION DE TIQUETES AEREOS</t>
  </si>
  <si>
    <t>Se traslada CDP a la Secretaría General-Subsecretaría Logistica, por un valor de $ 60000000</t>
  </si>
  <si>
    <t>SUMINISTRO DE VIVERES CARCEL YARUMITO VF 600002270</t>
  </si>
  <si>
    <t>3838302</t>
  </si>
  <si>
    <t>Recursos de funcionamiento</t>
  </si>
  <si>
    <t>PROMOCION Y PROTECION DE DDHH</t>
  </si>
  <si>
    <t>CARLOS MARIO VANEGAS CALLE</t>
  </si>
  <si>
    <t>DIRECTOR DE DERECHOS HUMANOS</t>
  </si>
  <si>
    <t>3839107</t>
  </si>
  <si>
    <t>carlos.vanegas@antioquia. Gov.co</t>
  </si>
  <si>
    <t>Promoción, prevención y protección de los Derechos Humanos (DDHH) y Derecho Internacional Humanitario (DIH)</t>
  </si>
  <si>
    <t>Mesas Técnicas de Trabajo en Derechos Humanos (DDHH),  con  de planes de acción implementados.</t>
  </si>
  <si>
    <t>22-0023</t>
  </si>
  <si>
    <t>RESTITUCION DE TIERRAS</t>
  </si>
  <si>
    <t>Sub secretario de seguridad y convivencia ciudadana</t>
  </si>
  <si>
    <t>3838353</t>
  </si>
  <si>
    <t>Protección, restablecimiento de los derechos y reparación individual y colectiva a las  víctimas del conflicto armado.</t>
  </si>
  <si>
    <t xml:space="preserve">Plan de Acción territorial departamental ajustado e implementado
Estrategias comunicacionales para la difusión reconocimiento, 
protección, defensa y garantía de los Derechos Humanos (DDHH) y la resolución pacífica de conflictos. 
</t>
  </si>
  <si>
    <t>14-0061</t>
  </si>
  <si>
    <t>EDUCACION Y REGULACION VIAL VF 600002268</t>
  </si>
  <si>
    <t>3839336</t>
  </si>
  <si>
    <t>Municipios sin organismos de tránsito con Programas Integrales en Seguridad Vial</t>
  </si>
  <si>
    <t>Apoyo en su logistica e inteligencia a la fuerza pública y organismos de seguridad en
Antioquia</t>
  </si>
  <si>
    <t>22-0173</t>
  </si>
  <si>
    <t>POLICIA NACIONAL</t>
  </si>
  <si>
    <t>72121400</t>
  </si>
  <si>
    <t>CONSTRUCCION, MENTENIMIENTO Y ADECUACIONES FUERZA PUBLICA</t>
  </si>
  <si>
    <t>HUGO ALBERTO PARRA GALEANO</t>
  </si>
  <si>
    <t>3838330</t>
  </si>
  <si>
    <t>hugo.parra@antioquia.gov.co</t>
  </si>
  <si>
    <t>Fortalecimiento a la Seguridad y Orden Público</t>
  </si>
  <si>
    <t>Sedes de la Fuerza Pública y Organismos de Seguridad Adecuados y Construidos</t>
  </si>
  <si>
    <t xml:space="preserve">Construcción, mejoramiento y dotación de sedes de la fuerza pública y organismos de seguridad de Antioquia </t>
  </si>
  <si>
    <t>08-0016</t>
  </si>
  <si>
    <t>Estudios, diseños, construcción, adecuación, mantenimiento e  interventoría</t>
  </si>
  <si>
    <t>80141600</t>
  </si>
  <si>
    <t>OPERACIÓN LOGISTICA OPERATIVOS FUERZA PÚBLICA, ORGASNISMOS DE SEGURIDAD Y JUSTICIA VF</t>
  </si>
  <si>
    <t xml:space="preserve">*Organismos de Seguridad y Fuerza Pública, Fortalecidos y Dotados. 
* Municipios con implementación de estrategias de prevención y promoción de justicia, seguridad y orden Público.
</t>
  </si>
  <si>
    <t>Apoyo en su Logística e Inteligencia a la Fuerza Pública y Organismos de Seguridad en Antioquia</t>
  </si>
  <si>
    <t>22-1002</t>
  </si>
  <si>
    <t>2017060108445</t>
  </si>
  <si>
    <t>METROPARQUES</t>
  </si>
  <si>
    <t xml:space="preserve">OPERACIÓN LOGISTICA OPERATIVOS FUERZA PÚBLICA, ORGASNISMOS DE SEGURIDAD Y JUSTICIA </t>
  </si>
  <si>
    <t>PAGO DE RECOMENSAS Y PROTECCION DE VÍCTIMAS Y TESTIGOS EN PRO DE LA SEGURIDAD Y LA CONVIVENCIA EN EL DEPARTAMENTO DE ANTIOQUIA VF 6000002266</t>
  </si>
  <si>
    <t>08-0011</t>
  </si>
  <si>
    <t>2017060109184</t>
  </si>
  <si>
    <t>EMPRESA PARA LA SEGURIDAD URBANA</t>
  </si>
  <si>
    <t>APOYO A LA LOGISTICA E INTELIGENCIA D ELA FUERZA PUBLICA</t>
  </si>
  <si>
    <t>Selección Abreviada</t>
  </si>
  <si>
    <t>CONSTRUCCION MANTENIMIENTO DE SEDES VF 600002423</t>
  </si>
  <si>
    <t>2017060053415</t>
  </si>
  <si>
    <t>EMPRESA DE VIVIENDA DE ANTIOQUIA</t>
  </si>
  <si>
    <t>COMBUSTIBLE FUERZA PUBLICA VF 600002460</t>
  </si>
  <si>
    <t>Suministro de combustible para Fuerza Pública, Organismos de Seguridad y Justicia</t>
  </si>
  <si>
    <t>2017060084466</t>
  </si>
  <si>
    <t>DIEGO LPEZ S.A.S</t>
  </si>
  <si>
    <t xml:space="preserve">COMBUSTIBLE FUERZA PUBLICA </t>
  </si>
  <si>
    <t>ADQUISICION DE PARQUE AUTOMOTOR (VEHÍCULOS, MOTOCICLETAS, BOTES Y MOTORES) PARA LA FUERZA PÚBLICA, ORGANISMOS DE SEGURIDAD Y J</t>
  </si>
  <si>
    <t xml:space="preserve">*Organismos de Seguridad y Fuerza Pública, Fortalecidos y Dotados. </t>
  </si>
  <si>
    <t>Compra de carros, motos para Fuerza Pública, Organismos de Seguridad y Justicia</t>
  </si>
  <si>
    <t>FORTALECIMIENTO RESPONSABILIDAD PENAL ADOLECENTES VF 600002267</t>
  </si>
  <si>
    <t>Otro tipo de contrato</t>
  </si>
  <si>
    <t>AICARDO URREGO USUGA</t>
  </si>
  <si>
    <t>DIRECTOR DE APOYO INSTITUCIONAL</t>
  </si>
  <si>
    <t>3838350</t>
  </si>
  <si>
    <t>aicardo.urrego@antioquia.gov.co</t>
  </si>
  <si>
    <t>Antioquia Convive y es Justa</t>
  </si>
  <si>
    <t>Cupos para la atención de adolescentes infractores de la Ley Penal pagados</t>
  </si>
  <si>
    <t>09-005</t>
  </si>
  <si>
    <t>2017060076783</t>
  </si>
  <si>
    <t>IPSICOL</t>
  </si>
  <si>
    <t xml:space="preserve"> TECNOLOGÍA PARA LA SEGURIDAD  -COMUNICACION MOVIL AVANTEL VF 600002265</t>
  </si>
  <si>
    <t>* Municipios con sistemas de recepción de denunicas en línea funcionando.
*Organismos de Seguridad y Fuerza Pública, Fortalecidos y Dotados.</t>
  </si>
  <si>
    <t>Implementación de tecnologías y sistemas de información para la seguridad y convivencia ciudadana en el Departamento de Antioquia</t>
  </si>
  <si>
    <t>* Municipios con sistemas de recepción de denunicas en línea funcionando.  Organismos de Seguridad y Fuerza Pública, Fortalecidos y Dotados.</t>
  </si>
  <si>
    <t>2017060108106</t>
  </si>
  <si>
    <t>AVANTEL S.A.S</t>
  </si>
  <si>
    <t xml:space="preserve">SUMINISTRO DE VIVERES CARCEL YARUMITO </t>
  </si>
  <si>
    <t>FORTALECIMIENTO (CAPACITACIÓN Y ASISTENCIA TÉCNICA) BOMBEROS</t>
  </si>
  <si>
    <t>Sistema Departamental de Bomberos</t>
  </si>
  <si>
    <t xml:space="preserve">Cuerpos de Bomberos tecnificados y capacitados </t>
  </si>
  <si>
    <t>23-00007</t>
  </si>
  <si>
    <t>FORTALECIMIENTIO TECNOLOGICO ORGANISMO DE TRANSITO</t>
  </si>
  <si>
    <t>Fortalecimiento Institucional en Transporte y Transito en el Departamento de Antioquia</t>
  </si>
  <si>
    <t>Sedes operativas de Movilidad dotadas y operando</t>
  </si>
  <si>
    <t>22-0218</t>
  </si>
  <si>
    <t xml:space="preserve">COMUNICACION MOVIL AVANTEL </t>
  </si>
  <si>
    <t>* Municipios con sistemas de recepción de denunicas en línea funcionando.
Municipios con implementación de estrategias de prevención y promoción de justicia, seguridad y orden Público.
*Organismos de Seguridad y Fuerza Pública, Fortalecidos y Dotados.</t>
  </si>
  <si>
    <t>BOTES Y MOTORES FZA PUBLICA</t>
  </si>
  <si>
    <t>ATENCION VICTIMAS Y DERECHOS HUMANOS VF600002424</t>
  </si>
  <si>
    <t>10 meses y 15 días</t>
  </si>
  <si>
    <t>22-0223</t>
  </si>
  <si>
    <t>2017060089213</t>
  </si>
  <si>
    <t>EMPRESA SOCIAL DEL ESTADO HOSPITAL MENTAL DE ANTIOQUIA</t>
  </si>
  <si>
    <t>ATENCION VICTIMAS Y DERECHOS HUMANOS VF 6000002425</t>
  </si>
  <si>
    <t>22-0222</t>
  </si>
  <si>
    <t xml:space="preserve">ATENCION VICTIMAS Y DERECHOS HUMANOS </t>
  </si>
  <si>
    <t>APOYO A LA ACCION INTEGRAL CONTRA MINAS ANTIPERSONALES</t>
  </si>
  <si>
    <t>Acción Integral contra Minas Antipersonal (MAP), Munición sin Explotar (MUSE) y Artefactos Explosivos Improvisados (AEI)</t>
  </si>
  <si>
    <t xml:space="preserve">Víctimas de Minas Antipersonal (MAP), (MUSE) y (AEI) Caracterizadas
Estrategia de Educación en el Riesgo de Minas Antipersonal  y comportamientos seguros.
</t>
  </si>
  <si>
    <t>22-0075</t>
  </si>
  <si>
    <t>IMPLEMENTACION TECNOLOGICA Y SISTEMAS DE INFORMACION</t>
  </si>
  <si>
    <t>08-0014</t>
  </si>
  <si>
    <t>APOYO LOGISTICO EVENTOS</t>
  </si>
  <si>
    <t>* Municipios con implementación de estrategias de prevención y promoción de justicia, seguridad y orden Público.
*Organismos de Seguridad y Fuerza Pública, Fortalecidos y Dotados.</t>
  </si>
  <si>
    <t xml:space="preserve">FORTALECIMIENTO RESPONSABILIDAD PENAL ADOLECENTES </t>
  </si>
  <si>
    <t>OPERADOR LOGISTICO COMUNICACIONES VF600002353</t>
  </si>
  <si>
    <t>22-00224</t>
  </si>
  <si>
    <t xml:space="preserve">Traslado de CDP  a la Oficina de comunicaciones para la adición del contrato para el operador logistico </t>
  </si>
  <si>
    <t>FORTALECIMIENTO DE INTITUCIONES QUE BRINDAN SERVICIO DE JUSTICIA FORMAL Y NO FORMAL</t>
  </si>
  <si>
    <t>Casas de Justicia, Inspecciones de Policía, Comisarías de Familia, Puntos de Atención para la Conciliación en Equidad y Centros de Paz adecuados</t>
  </si>
  <si>
    <t>22-0024</t>
  </si>
  <si>
    <t>OPERADOR LOGISTICO COMUNICACIONES VF600002355</t>
  </si>
  <si>
    <t xml:space="preserve">OPERADOR LOGISTICO COMUNICACIONES </t>
  </si>
  <si>
    <t>*Organismos de Seguridad y Fuerza Pública, Fortalecidos y Dotados.</t>
  </si>
  <si>
    <t>CENTRAL DE MEDIOS VF 600002365</t>
  </si>
  <si>
    <t>Traslado de CDP  a la Oficina de comunicaciones para la adición del contrato para central de medios</t>
  </si>
  <si>
    <t>VF 6000002265 OPERADOR TELEFONIA MOVIL</t>
  </si>
  <si>
    <t xml:space="preserve">
*Organismos de Seguridad y Fuerza Pública, Fortalecidos y Dotados.</t>
  </si>
  <si>
    <t>2017060108105</t>
  </si>
  <si>
    <t>COMCEL S.A.</t>
  </si>
  <si>
    <t xml:space="preserve">OPERADOR TELEFONIA CELULAR </t>
  </si>
  <si>
    <t>4 meses y 15 días</t>
  </si>
  <si>
    <t>ELEMENTOS OFICINA</t>
  </si>
  <si>
    <t>OPERADOR LOGISTICO  VF600002354</t>
  </si>
  <si>
    <t>08-00003</t>
  </si>
  <si>
    <t>MEDIOS DE  COMUNICACION VF600002366</t>
  </si>
  <si>
    <t>SERVICIO COMUNICACIÓN MOVIL PDA VF6000002459</t>
  </si>
  <si>
    <t>2016060099711</t>
  </si>
  <si>
    <t xml:space="preserve">SERVICIO COMUNICACIÓN MOVIL PDA </t>
  </si>
  <si>
    <t>6 meses y 15 días</t>
  </si>
  <si>
    <t>APOYO E IMPLEMENTACION DE PROGRAMAS MPALES PAZES</t>
  </si>
  <si>
    <t>SUMINISTRO DE VÍVERES FUERZA PÚBLICA, ORGANISMOS DE SEGURIDAD Y JUSTICIA</t>
  </si>
  <si>
    <t>78101800</t>
  </si>
  <si>
    <t>TRANSPORTE REGISTRADURIA</t>
  </si>
  <si>
    <t>20102301</t>
  </si>
  <si>
    <t>PRESTACIÓN DE SERVICIO DE COORDINADOR BOMBEROS</t>
  </si>
  <si>
    <t>90101600</t>
  </si>
  <si>
    <t>ALIMENTACIÓN  REGISTRADURIA</t>
  </si>
  <si>
    <t>ALIMENTACIÓN  FONDO DE SEGURIDAD</t>
  </si>
  <si>
    <t>43211500</t>
  </si>
  <si>
    <t>DOTACIÓN  REGISTRADURIA</t>
  </si>
  <si>
    <t>5meses</t>
  </si>
  <si>
    <t>Secretaría de Hacienda</t>
  </si>
  <si>
    <t>80111620</t>
  </si>
  <si>
    <t>Contrato interadministrativo para apoyar, en el desarrollo y ejecución de la Estrategia Integral del Control a las Rentas Ilícitas para el Fortalecimiento de las Rentas Oficiales como Fuente de Inversión social en el Departamento de Antioquia.</t>
  </si>
  <si>
    <t>Inversión</t>
  </si>
  <si>
    <t>Norman Harry Posada</t>
  </si>
  <si>
    <t>Director de Rentas</t>
  </si>
  <si>
    <t>3835152</t>
  </si>
  <si>
    <t>norman.harry@antioquia.gov.co</t>
  </si>
  <si>
    <t xml:space="preserve">Incremento en los Ingresos totales del Departamento </t>
  </si>
  <si>
    <t>Fortalecimiento de las rentas oficiales como fuente de inversión social en el Departamento de Antioquia</t>
  </si>
  <si>
    <t>22-1144</t>
  </si>
  <si>
    <t>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t>
  </si>
  <si>
    <t>Actividades tendientes a contrarrestar el contrabando, la falsificación y evasión en las diferentes Rentas Departamentales, fortaleciendo las relaciones con entidades nacionales y generando mayores ingresos.</t>
  </si>
  <si>
    <t>19846-19847</t>
  </si>
  <si>
    <t xml:space="preserve">Angela Piedad Soto Marin y Daniel Gomez </t>
  </si>
  <si>
    <t xml:space="preserve">Tecnica, Administrativa, Financiera, juridca y contable </t>
  </si>
  <si>
    <t>Apoyar la gestión de la Gobernación de Antioquia en el saneamiento, depuración, identificación física, jurídica, contable de los bienes fiscales y de uso público de propiedad del Departamento de Antioquia.</t>
  </si>
  <si>
    <t>Jhonatan Suarez Osorio</t>
  </si>
  <si>
    <t>Director de Bienes</t>
  </si>
  <si>
    <t>3838123</t>
  </si>
  <si>
    <t>jhonatan.suarez@antioquia.gov.co</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</si>
  <si>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</si>
  <si>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Mejoramiento de la Hacienda Pública del Departamento de Antioquia</t>
  </si>
  <si>
    <t>22-0154</t>
  </si>
  <si>
    <t>Estabilización de las Finanzas Departamentales, en el campo presupuestal, financiero, y contable.</t>
  </si>
  <si>
    <t>análisis y registro en el nuevo sistema de 1.000 escrituras; el
estudio técnico y jurídico con su respectiva georreferenciación del 80% de los predios
identificados dentro de dichas escrituras; realizar el avalúo comercial de 800 predios
identificados y el registro contable en el módulo SAP del 100% de los predios encontrados
en las escrituras públicas que reposan en la Dirección de Bienes Muebles Inmuebles y
Seguros y que se encuentran inscritas en el viejo sistema registral</t>
  </si>
  <si>
    <t>POLITECNICO JAIME ISAZA CADAVID</t>
  </si>
  <si>
    <t>Diana Marcela David Hincapie</t>
  </si>
  <si>
    <t>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t>
  </si>
  <si>
    <t>Adriana Marcela Fontalvo</t>
  </si>
  <si>
    <t xml:space="preserve">Director financiero </t>
  </si>
  <si>
    <t>3838131</t>
  </si>
  <si>
    <t>adriana.fontalvo@antioquia.gov.co</t>
  </si>
  <si>
    <t>Fernando Leon Gomez Molina</t>
  </si>
  <si>
    <t xml:space="preserve">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t>
  </si>
  <si>
    <t>EGM INGENIERIA SIN FRONTERAS S.A</t>
  </si>
  <si>
    <t>SE PRORROGO HASTA EL 31 DE ENERO DE 2018</t>
  </si>
  <si>
    <t>Juan Diego Blandon Restrepo</t>
  </si>
  <si>
    <t xml:space="preserve"> Adriana Marcela Fontalvo Restrepo</t>
  </si>
  <si>
    <t>Directora Financiera</t>
  </si>
  <si>
    <t xml:space="preserve">En ejecucion </t>
  </si>
  <si>
    <t>81112001</t>
  </si>
  <si>
    <t>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</si>
  <si>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implementación de la fase del proyecto “Preparación Obligatoria”.</t>
  </si>
  <si>
    <t>Dar aplicabilidad a la Resolución 533 de 2015, emitida por la Contaduría General de la Nación sobre el nuevo marco normativo para entidades de gobierno.</t>
  </si>
  <si>
    <t>22-0089</t>
  </si>
  <si>
    <t xml:space="preserve">Implementación de la segunda fase del proyecto </t>
  </si>
  <si>
    <t>SE PRORROGO HASTA EL 31 DE MARZO DE 2018</t>
  </si>
  <si>
    <t xml:space="preserve">Luz Aide Correa  y Angela Piedad Soto Marin </t>
  </si>
  <si>
    <t>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t>
  </si>
  <si>
    <t xml:space="preserve">Luz Aide Correa </t>
  </si>
  <si>
    <t xml:space="preserve">Directora Contabilidad </t>
  </si>
  <si>
    <t>luz.correa@antioquia.gov.co</t>
  </si>
  <si>
    <t>Aplicación del Marco normativo para la Implementación de las normas Internacionales emitido por la CGN, mediante la Resolución 533 de Octubre de 2015, en el Departamento de Antioquia.</t>
  </si>
  <si>
    <t xml:space="preserve">Implementación de la tercera fase del proyecto </t>
  </si>
  <si>
    <t>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t>
  </si>
  <si>
    <t>Angela Piedad Soto Marin</t>
  </si>
  <si>
    <t>Subsecretaria Financiera - Tesorero</t>
  </si>
  <si>
    <t>3838048</t>
  </si>
  <si>
    <t>angela.soto@antioquia.gov.co</t>
  </si>
  <si>
    <t>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t>
  </si>
  <si>
    <t>Angela Piedad Soto Marin ,Juan Diego Blandon Restrepo, luz Aide Correa Aguirre</t>
  </si>
  <si>
    <t>84131501</t>
  </si>
  <si>
    <t>Contratar el Programa General de Seguros del Departamento de Antioquia y La Contraloria General de Antioquia.</t>
  </si>
  <si>
    <t>Director Bienes Muebles, Inmeubles y Seguros</t>
  </si>
  <si>
    <t>Fortalecer y dar continuidad a la gestión tributarias del impuesto de registro y estampilla prodesarrollo- C.C Magdalena</t>
  </si>
  <si>
    <t xml:space="preserve">28 meses </t>
  </si>
  <si>
    <t>CAMARA DE COMERCIO DE MAGDALENA MEDIO</t>
  </si>
  <si>
    <t>Andres Felipe Castaño Castañeda</t>
  </si>
  <si>
    <t>Fortalecer y dar continuidad a la gestión tributarias del impuesto de registro y estampilla prodesarrollo- C.C Aburrá Sur</t>
  </si>
  <si>
    <t>CCAMARA DE ABURRA SUR</t>
  </si>
  <si>
    <t xml:space="preserve">Fortalecer y dar continuidad a la gestión tributarias del impuesto de registro y estampilla prodesarrollo- C.C Medellín </t>
  </si>
  <si>
    <t>CAMARA DE COMERCIO DE MEDELLIN</t>
  </si>
  <si>
    <t>Fortalecer y dar continuidad a la gestión tributarias del impuesto de registro y estampilla prodesarrollo- C.C Oriente</t>
  </si>
  <si>
    <t>CAMARA DE COMERCIO DE ORIENTE</t>
  </si>
  <si>
    <t>Fortalecer y dar continuidad a la gestión tributarias del impuesto de registro y estampilla prodesarrollo- C.C Urabá</t>
  </si>
  <si>
    <t>CAMARA DE COMERCIO DE URABA</t>
  </si>
  <si>
    <t>Avaluó comercial de los bienes muebles del departamento de Antioquia</t>
  </si>
  <si>
    <t>Minima Cuantia</t>
  </si>
  <si>
    <t>Mantenimiento y Adecuación de Bienes Inmuebles propiedad del Departamento de Antioquia</t>
  </si>
  <si>
    <t>Adquisición de tiquetes aéreos para la Gobernación de Antioquia-Secretaria de Hacienda</t>
  </si>
  <si>
    <t>Melissa Urrego Mejia</t>
  </si>
  <si>
    <t>melissa.urrego@antioquia,gov.co</t>
  </si>
  <si>
    <t>SATENA</t>
  </si>
  <si>
    <t>SE LE ENVIO EL CDP A LA SECRETARIA GENERAL LA CUAL ADELANTA EL PROCESO</t>
  </si>
  <si>
    <t>Secretaría Hacienda</t>
  </si>
  <si>
    <t>PRESTACION DE SERVICIOS DE OPERADOR DE TELEFONIA CELULAR PARA LA GOBERNACIÓN DE ANTIOQUIA</t>
  </si>
  <si>
    <t>28 Meses</t>
  </si>
  <si>
    <t>81111500                    81112100</t>
  </si>
  <si>
    <t>SERVICIO DE CONECTIVIDAD DE INTERNET PARA LA GOBERNACION DE ANTIOQUIA Y SUS SEDES EXTERNAS</t>
  </si>
  <si>
    <t>16 Meses</t>
  </si>
  <si>
    <t xml:space="preserve">Prestación de servicios de transporte terrestre automotor para apoyar la gestión de la Secretaría de Hacienda </t>
  </si>
  <si>
    <t>Director Rentas</t>
  </si>
  <si>
    <t>Silvia Elena Ramirez Molina</t>
  </si>
  <si>
    <t>Contrato Interadministrativo de mandato para la promoción, creación, elaboración, desarrollo y conceptualización de las campañas, estrategias y necesidades comunicacionales de la Gobernación de Antioquia</t>
  </si>
  <si>
    <t>3838171</t>
  </si>
  <si>
    <t>TELEANTIOQUIA</t>
  </si>
  <si>
    <t>SE REALIZO PRORROGA POR 6 MESES  Y SE LE ENVIO CDP DE VF A LA OFICINA DE COMUNICACIONES</t>
  </si>
  <si>
    <t>Ines Elvira Arango Valencia</t>
  </si>
  <si>
    <t>Gerencia Indígena</t>
  </si>
  <si>
    <t>43212111</t>
  </si>
  <si>
    <t>Tiquetes Aereos</t>
  </si>
  <si>
    <t>APROBADA</t>
  </si>
  <si>
    <t>Gloria María Múnera Velásquez</t>
  </si>
  <si>
    <t>3835591</t>
  </si>
  <si>
    <t>gloria.munera@antioquia.gov.co</t>
  </si>
  <si>
    <t>Indígenas con Calidad de Vida</t>
  </si>
  <si>
    <t>Funcionamiento</t>
  </si>
  <si>
    <t>Proceso Adelantado por la Secretaría General</t>
  </si>
  <si>
    <t>Gloria María Múnera Velasquez</t>
  </si>
  <si>
    <t>COMPRA DE SILLAS PARA AUDITORIO DE LA GERENCIA INDIGENA</t>
  </si>
  <si>
    <t>3839075</t>
  </si>
  <si>
    <t>Se trasladarán los recursos para que el Proceso sea Adelantado por la Secretaría General</t>
  </si>
  <si>
    <t>Prestar servicio para la atención de diferentes eventos capacitación y atención politcas públicas  indígena del Departamento de Antioquia.</t>
  </si>
  <si>
    <t>9meses</t>
  </si>
  <si>
    <t>Fortalecimiento de la gobernabilidad, administración y jurisdicción de los pueblos indígenas</t>
  </si>
  <si>
    <t>Fortalecimiento de la gobernabilidad,administración y Jurisdiccion indigena Antioquia</t>
  </si>
  <si>
    <t>Apoyo a talleres de capacitacion</t>
  </si>
  <si>
    <t>Apoyo talleres de capacitación</t>
  </si>
  <si>
    <t>Suministrar elementos de dotacion y logistica para atención social en comunidades indígenas de acuerdo a sus planes de vida</t>
  </si>
  <si>
    <t>Ana Isabel Cruz Gaviria</t>
  </si>
  <si>
    <t>3838663</t>
  </si>
  <si>
    <t>ana.cruz@antioquia.gov.co</t>
  </si>
  <si>
    <t>Planes de vida para comunidades indigenas del Departamento de Antioquia</t>
  </si>
  <si>
    <t>Suministro de bienes sociales</t>
  </si>
  <si>
    <t>Planes de Vida</t>
  </si>
  <si>
    <t>Adicion  al  convenio:  Adelantar actividades necesarias para  la realización de procedimientos de constitución, ampliación, saneamiento y reestructuración de los resguardos  indígenas priorizados en el Departamento de Antioquia</t>
  </si>
  <si>
    <t>Régimen Especial - Organismos Internacionales</t>
  </si>
  <si>
    <t>Berta Inés Ochoa Zapata</t>
  </si>
  <si>
    <t>3838664</t>
  </si>
  <si>
    <t>berta.ochoa@antioquia.gov.co</t>
  </si>
  <si>
    <t>070051001</t>
  </si>
  <si>
    <t>Tener la claridad de los territorios que se gobiernan, genera un fortalecimiento en el gobierno propio</t>
  </si>
  <si>
    <t>Tramites para la constitución de Resguardos indígenas</t>
  </si>
  <si>
    <t>AMAZON CONSERVATION TEAM</t>
  </si>
  <si>
    <t>Apoyar la guardia indígena a través de la dotación de implementos para el desarrollo de sus funciones en el Departamento de Antioquia</t>
  </si>
  <si>
    <t>John Jairo Guerra Acosta</t>
  </si>
  <si>
    <t>johnjairo.guerra@antioquia.gov.co</t>
  </si>
  <si>
    <t>Mejorar la capacidad de la Guardia indígena</t>
  </si>
  <si>
    <t>Capacitación y dotación de Guardia indígena</t>
  </si>
  <si>
    <t>Encuentro Departamental de Gobernadores indígenas</t>
  </si>
  <si>
    <t>3835592</t>
  </si>
  <si>
    <t>Socialización de la actualización de la Ordenanza</t>
  </si>
  <si>
    <t xml:space="preserve">Encuentro con Autoridades indígenas </t>
  </si>
  <si>
    <t xml:space="preserve">Mejoramiento de Casas de Paso </t>
  </si>
  <si>
    <t>Mejorar los centros de paso para autoridades indígenas</t>
  </si>
  <si>
    <t>Mejoramiento de Casas de paso</t>
  </si>
  <si>
    <t xml:space="preserve">John Jairo Guerra Acosta
Grecia María Morales </t>
  </si>
  <si>
    <t>Tipo B2: Supervisión colegiada</t>
  </si>
  <si>
    <t>Apoyo iniciativas de emprendimiento  indígena</t>
  </si>
  <si>
    <t>Grecia María Morales</t>
  </si>
  <si>
    <t>3835588</t>
  </si>
  <si>
    <t>grecia.morales@antioquia.gov.co</t>
  </si>
  <si>
    <t>Programa de emprendimiento para asociaciones indígenas</t>
  </si>
  <si>
    <t>Emprendimiento empresas indigenas</t>
  </si>
  <si>
    <t xml:space="preserve">Grecia María Morales </t>
  </si>
  <si>
    <t>Cofinanciar Convite comunitario para mejorar calidad de vida</t>
  </si>
  <si>
    <t xml:space="preserve">4 meses </t>
  </si>
  <si>
    <t>Mejorar la capacidad calidad de vida de comunidades indigenas</t>
  </si>
  <si>
    <t>Convites comunitarios</t>
  </si>
  <si>
    <t>Prestar servicio de apoyo integral para la atención de diferentes eventos intervensón social indígena del Departamento de Antioquia.</t>
  </si>
  <si>
    <t>Elaboración de estudios de ordenamiento territorial indigena en Antioquia</t>
  </si>
  <si>
    <t>Apoyar Planes de Vida indígena</t>
  </si>
  <si>
    <t>Apoyo a iniciativas de comunidades con Diagnóstico territorial indígena en el Departamento de Antioquia</t>
  </si>
  <si>
    <t>Realizar el ordenamiento territorial y ambiental en territorios indígenas del Uraba.</t>
  </si>
  <si>
    <t>Apoyo a comunidades con ordenamiento territorial</t>
  </si>
  <si>
    <t xml:space="preserve">Rescatar la memoria cultural </t>
  </si>
  <si>
    <t>Estimulos artisticos para indígenas</t>
  </si>
  <si>
    <t>Desarrollar un proceso que  promueva el enfoque diferencial integral y fortalezca la diversidad cultural de los territorios de los grupos poblacionales en Antioquia.</t>
  </si>
  <si>
    <t>Secretaría de Medio Ambiente</t>
  </si>
  <si>
    <t>Realización del III foro regional de cambio climático</t>
  </si>
  <si>
    <t>CARLOS ANDRES ESCOBAR DIEZ</t>
  </si>
  <si>
    <t>3838685</t>
  </si>
  <si>
    <t>carlos.escobar@antioquia.gov.co</t>
  </si>
  <si>
    <t>Adaptación y Mitigación al Cambio Climático</t>
  </si>
  <si>
    <t>Proyectos del Plan Departamental de Adaptación y Mitigación al cambio climático implementados</t>
  </si>
  <si>
    <t>Formulación e implementación del plan departamental de adaptación y mitigación al
cambio climático Antioquia</t>
  </si>
  <si>
    <t>210000-001</t>
  </si>
  <si>
    <t>Impl proy innov inv mitig cambio climát</t>
  </si>
  <si>
    <t>Juan David Ramirez Bedoya</t>
  </si>
  <si>
    <t>Tipo C Supervisión</t>
  </si>
  <si>
    <t xml:space="preserve">Gestionar proyectos para la implementación del Plan Departamental de Adaptación y Mitigación al cambio climático </t>
  </si>
  <si>
    <t>Cofinanciar la adquisición de predios de importancia estratégica para la protección de las fuentes hídricas que abastece acueductos.</t>
  </si>
  <si>
    <t>Protección y Conservación del Recurso Hídrico</t>
  </si>
  <si>
    <t>Áreas para la protección de fuentes abastecedoras de acueductos adquiridas</t>
  </si>
  <si>
    <t>Protección y conservación del recurso hidrico en el departamento de Antioquia</t>
  </si>
  <si>
    <t>210021-001</t>
  </si>
  <si>
    <t>Áreas protección fuentes adquiridas</t>
  </si>
  <si>
    <t>Andres Giovanny Correa Maya</t>
  </si>
  <si>
    <t>Implementar el esquema de pago por servicios ambientales BANCO2, para la conservación de ecosistemas estratégicos asociados al recurso Hídrico, en los municipios, bajo los parámetros establecidos en la Ordenanza Departamental N° 049 de 2016.</t>
  </si>
  <si>
    <t>Conservación de Ecosistemas Estratégicos</t>
  </si>
  <si>
    <t>Áreas en ecosistemas estratégicos con vigilada y controlada</t>
  </si>
  <si>
    <t>Protección y conservación de áreas de ecosistemas estratégicos, Antioquia</t>
  </si>
  <si>
    <t>210022-001</t>
  </si>
  <si>
    <t>Áreas ecosis estrat vigilada controlada</t>
  </si>
  <si>
    <t>Santiago Arbelaez Arbelaez</t>
  </si>
  <si>
    <t>Implementar el esquema de pago por servicios ambientales BANCO2, para la conservación de ecosistemas estratégicos asociados al recurso Hídrico, en el municipio de Abejorral, bajo los parámetros establecidos en la Ordenanza Departamental N° 049 de 2016.</t>
  </si>
  <si>
    <t>CORNARE, MUNICIPIO DE ABEJORRAL Y CORPORACIÓN MASBOSQUES</t>
  </si>
  <si>
    <t>Convenio No. 4600006858,  VF6000002256 Ordenanza 40 del 04 de octubre de 2017</t>
  </si>
  <si>
    <t>Implementar el esquema de pago por servicios ambientales BANCO2, para la conservación de ecosistemas estratégicos asociados al recurso Hídrico, en el municipio de Argelia, bajo los parámetros establecidos en la Ordenanza Departamental N° 049 de 2016.</t>
  </si>
  <si>
    <t>CORNARE, MUNICIPIO DE ARGELIA Y CORPORACIÓN MASBOSQUES</t>
  </si>
  <si>
    <t>Convenio No. 4600006859, VF6000002256 Ordenanza 40 del 04 de octubre de 2017</t>
  </si>
  <si>
    <t>Implementar el esquema de pago por servicios ambientales BANCO2, para la conservación de ecosistemas estratégicos asociados al recurso Hídrico, en el municipio de Nariño, bajo los parámetros establecidos en la Ordenanza Departamental N° 049 de 2016.</t>
  </si>
  <si>
    <t>CORNARE, MUNICIPIO DE NARIÑO Y CORPORACIÓN MASBOSQUES</t>
  </si>
  <si>
    <t>Convenio No. 4600006860, VF6000002256 Ordenanza 40 del 04 de octubre de 2017</t>
  </si>
  <si>
    <t>Implementar el esquema de pago por servicios ambientales BANCO2, para la conservación de ecosistemas estratégicos asociados al recurso Hídrico, en el municipio de Sonsón, bajo los parámetros establecidos en la Ordenanza Departamental N° 049 de 2016.</t>
  </si>
  <si>
    <t>CORNARE, MUNICIPIO DE SONSÓN Y CORPORACIÓN MASBOSQUES</t>
  </si>
  <si>
    <t>Convenio No. 4600006862, VF6000002256 Ordenanza 40 del 04 de octubre de 2017</t>
  </si>
  <si>
    <t>Implementar el esquema de pago por servicios ambientales BANCO2, para la conservación de ecosistemas estratégicos asociados al recurso Hídrico, en el municipio de Alejandria , bajo los parámetros establecidos en la Ordenanza Departamental N° 049 de 2016.</t>
  </si>
  <si>
    <t>CORNARE, MUNICIPIO DE ALEJANDRÍA Y CORPORACIÓN MASBOSQUES</t>
  </si>
  <si>
    <t>Convenio No. 4600006863, VF6000002256 Ordenanza 40 del 04 de octubre de 2017</t>
  </si>
  <si>
    <t>Implementar el esquema de pago por servicios ambientales BANCO2, para la conservación de ecosistemas estratégicos asociados al recurso Hídrico, en el municipio de Concepción, bajo los parámetros establecidos en la Ordenanza Departamental N° 049 de 2016.</t>
  </si>
  <si>
    <t>CORNARE, MUNICIPIO DE CONCEPCIÓN Y CORPORACIÓN MASBOSQUES</t>
  </si>
  <si>
    <t>Convenio No. 4600006864, VF6000002256 Ordenanza 40 del 04 de octubre de 2017</t>
  </si>
  <si>
    <t>Diana Carolina Uribe Gutierrez</t>
  </si>
  <si>
    <t>Implementar el esquema de pago por servicios ambientales BANCO2, para la conservación de ecosistemas estratégicos asociados al recurso Hídrico, en el municipio de San Roque, bajo los parámetros establecidos en la Ordenanza Departamental N° 049 de 2016.</t>
  </si>
  <si>
    <t>CORNARE, MUNICIPIO DE SAN ROQUE Y CORPORACIÓN MASBOSQUES</t>
  </si>
  <si>
    <t>Convenio No. 4600006865, VF6000002256 Ordenanza 40 del 04 de octubre de 2017</t>
  </si>
  <si>
    <t>Implementar el esquema de pago por servicios ambientales BANCO2, para la conservación de ecosistemas estratégicos asociados al recurso Hídrico, en el municipio de Santo Domingo, bajo los parámetros establecidos en la Ordenanza Departamental N° 049 de 2016.</t>
  </si>
  <si>
    <t>CORNARE, MUNICIPIO DE SANTO DOMINGO Y CORPORACIÓN MASBOSQUES</t>
  </si>
  <si>
    <t>Convenio No. 4600006869, VF6000002256 Ordenanza 40 del 04 de octubre de 2017</t>
  </si>
  <si>
    <t>Implementar el esquema de pago por servicios ambientales BANCO2, para la conservación de ecosistemas estratégicos asociados al recurso Hídrico, en el municipio de Cocorná, bajo los parámetros establecidos en la Ordenanza Departamental N° 049 de 2016.</t>
  </si>
  <si>
    <t>CORNARE, MUNICIPIO DE COCORNÁ Y CORPORACIÓN MASBOSQUES</t>
  </si>
  <si>
    <t>Convenio No. 4600006867, VF6000002256 Ordenanza 40 del 04 de octubre de 2017</t>
  </si>
  <si>
    <t>Implementar el esquema de pago por servicios ambientales BANCO2, para la conservación de ecosistemas estratégicos asociados al recurso Hídrico, en el municipio de San Francisco, bajo los parámetros establecidos en la Ordenanza Departamental N° 049 de 2016.</t>
  </si>
  <si>
    <t>CORNARE, MUNICIPIO DE SAN FRANCISCO Y CORPORACIÓN MASBOSQUES</t>
  </si>
  <si>
    <t>Convenio No. 4600006871,VF6000002256 Ordenanza 40 del 04 de octubre de 2017</t>
  </si>
  <si>
    <t>Implementar el esquema de pago por servicios ambientales BANCO2, para la conservación de ecosistemas estratégicos asociados al recurso Hídrico, en el municipio de San Luis, bajo los parámetros establecidos en la Ordenanza Departamental N° 049 de 2016.</t>
  </si>
  <si>
    <t>CORNARE, MUNICIPIO DE SAN LUIS Y CORPORACIÓN MASBOSQUES</t>
  </si>
  <si>
    <t>Convenio No. 4600006874, VF6000002256 Ordenanza 40 del 04 de octubre de 2017</t>
  </si>
  <si>
    <t>Implementar el esquema de pago por servicios ambientales BANCO2, para la conservación de ecosistemas estratégicos asociados al recurso Hídrico, en el municipio de El Carmen de Viboral, bajo los parámetros establecidos en la Ordenanza Departamental N° 049 de 2016.</t>
  </si>
  <si>
    <t>CORNARE, MUNICIPIO DE EL CARMEN DE VIBORAL Y CORPORACIÓN MASBOSQUES</t>
  </si>
  <si>
    <t>Convenio No. 4600006875,VF6000002256 Ordenanza 40 del 04 de octubre de 2017</t>
  </si>
  <si>
    <t>Implementar el esquema de pago por servicios ambientales BANCO2, para la conservación de ecosistemas estratégicos asociados al recurso Hídrico, en el municipio de El Santuario , bajo los parámetros establecidos en la Ordenanza Departamental N° 049 de 2016.</t>
  </si>
  <si>
    <t>CORNARE, MUNICIPIO DE EL SANTUARIO, EMPRESA DE SERVICIOS PÚBLICOS Y CORPORACIÓN MASBOSQUES</t>
  </si>
  <si>
    <t>Convenio No. 4600006876, VF6000002256 Ordenanza 40 del 04 de octubre de 2017</t>
  </si>
  <si>
    <t>Implementar el esquema de pago por servicios ambientales BANCO2, para la conservación de ecosistemas estratégicos asociados al recurso Hídrico, en el municipio de Guarne, bajo los parámetros establecidos en la Ordenanza Departamental N° 049 de 2016.</t>
  </si>
  <si>
    <t>CORNARE, MUNICIPIO DE GUARNE Y CORPORACIÓN MASBOSQUES</t>
  </si>
  <si>
    <t>Convenio No. 4600007005, VF6000002256 Ordenanza 40 del 04 de octubre de 2017</t>
  </si>
  <si>
    <t>Implementar el esquema de pago por servicios ambientales BANCO2, para la conservación de ecosistemas estratégicos asociados al recurso Hídrico, en el municipio de La Unión , bajo los parámetros establecidos en la Ordenanza Departamental N° 049 de 2016.</t>
  </si>
  <si>
    <t>CORNARE, MUNICIPIO DE LA UNION Y CORPORACIÓN MASBOSQUES</t>
  </si>
  <si>
    <t>Convenio No. 4600006877, VF6000002256 Ordenanza 40 del 04 de octubre de 2017</t>
  </si>
  <si>
    <t>Implementar el esquema de pago por servicios ambientales BANCO2, para la conservación de ecosistemas estratégicos asociados al recurso Hídrico, en el municipio de San Vicente, bajo los parámetros establecidos en la Ordenanza Departamental N° 049 de 2016.</t>
  </si>
  <si>
    <t>CORNARE, MUNICIPIO DE SAN VICENTE Y CORPORACIÓN MASBOSQUES</t>
  </si>
  <si>
    <t>Convenio No. 4600006879, VF6000002256 Ordenanza 40 del 04 de octubre de 2017</t>
  </si>
  <si>
    <t>Implementar el esquema de pago por servicios ambientales BANCO2, para la conservación de ecosistemas estratégicos asociados al recurso Hídrico, en el municipio de El Peñol, bajo los parámetros establecidos en la Ordenanza Departamental N° 049 de 2016.</t>
  </si>
  <si>
    <t>CORNARE, MUNICIPIO DE EL PEÑOL Y CORPORACIÓN MASBOSQUES</t>
  </si>
  <si>
    <t>Convenio No. 4600006880, VF6000002256 Ordenanza 40 del 04 de octubre de 2017</t>
  </si>
  <si>
    <t>Implementar el esquema de pago por servicios ambientales BANCO2, para la conservación de ecosistemas estratégicos asociados al recurso Hídrico, en el municipio de Granada, bajo los parámetros establecidos en la Ordenanza Departamental N° 049 de 2016.</t>
  </si>
  <si>
    <t>CORNARE, MUNICIPIO DE GRANADA Y CORPORACIÓN MASBOSQUES</t>
  </si>
  <si>
    <t>Convenio No. 4600006881, VF6000002256 Ordenanza 40 del 04 de octubre de 2017</t>
  </si>
  <si>
    <t>Implementar el esquema de pago por servicios ambientales BANCO2, para la conservación de ecosistemas estratégicos asociados al recurso Hídrico, en el municipio de Guatape, bajo los parámetros establecidos en la Ordenanza Departamental N° 049 de 2016.</t>
  </si>
  <si>
    <t>CORNARE, MUNICIPIO DE GUATAPÉ Y CORPORACIÓN MASBOSQUES</t>
  </si>
  <si>
    <t>Convenio No. 4600006890, VF6000002256 Ordenanza 40 del 04 de octubre de 2017</t>
  </si>
  <si>
    <t>Implementar el esquema de pago por servicios ambientales BANCO2, para la conservación de ecosistemas estratégicos asociados al recurso Hídrico, en el municipio de San Rafael, bajo los parámetros establecidos en la Ordenanza Departamental N° 049 de 2016.</t>
  </si>
  <si>
    <t>CORNARE, MUNICIPIO DE SAN RAFAEL Y CORPORACIÓN MASBOSQUES</t>
  </si>
  <si>
    <t>Convenio No. 4600006891, VF6000002256 Ordenanza 40 del 04 de octubre de 2017</t>
  </si>
  <si>
    <t>Implementar el esquema de pago por servicios ambientales BANCO2, para la conservación de ecosistemas estratégicos asociados al recurso Hídrico, en el municipio de San Carlos, bajo los parámetros establecidos en la Ordenanza Departamental N° 049 de 2016.</t>
  </si>
  <si>
    <t>CORNARE, MUNICIPIO DE SAN CARLOS Y CORPORACIÓN MASBOSQUES</t>
  </si>
  <si>
    <t>Convenio No. 4600006882, VF6000002256 Ordenanza 40 del 04 de octubre de 2017</t>
  </si>
  <si>
    <t>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t>
  </si>
  <si>
    <t>CORNARE, MUNICIPIO DE EL CARMEN DE VIBORAL, COCORNÁ Y CORPORACIÓN MASBOSQUES</t>
  </si>
  <si>
    <t>Convenio No. 4600007537, VF6000002256 Ordenanza 40 del 04 de octubre de 2017</t>
  </si>
  <si>
    <t>Implementar el esquema de pago por servicios ambientales BANCO2, para la conservación de ecosistemas estratégicos asociados al recurso Hídrico, en el municipio de Anori, bajo los parámetros establecidos en la Ordenanza Departamental N° 049 de 2016.</t>
  </si>
  <si>
    <t>CORANTIOQUIA, MUNICIPIO DE ANORÍ Y CORPORACIÓN MASBOSQUES</t>
  </si>
  <si>
    <t>Convenio No. 4600007094, VF6000002256 Ordenanza 40 del 04 de octubre de 2017</t>
  </si>
  <si>
    <t>Implementar el esquema de pago por servicios ambientales BANCO2, para la conservación de ecosistemas estratégicos asociados al recurso Hídrico, en el municipio de Angostura, bajo los parámetros establecidos en la Ordenanza Departamental N° 049 de 2016.</t>
  </si>
  <si>
    <t>CORANTIOQUIA, MUNICIPIO DE ANGOSTURA Y CORPORACIÓN MASBOSQUES</t>
  </si>
  <si>
    <t>Convenio No. 4600007092, VF6000002256 Ordenanza 40 del 04 de octubre de 2017</t>
  </si>
  <si>
    <t>Implementar el esquema de pago por servicios ambientales BANCO2, para la conservación de ecosistemas estratégicos asociados al recurso Hídrico, en el municipio de Andes, bajo los parámetros establecidos en la Ordenanza Departamental N° 049 de 2016.</t>
  </si>
  <si>
    <t>CORANTIOQUIA, MUNICIPIO DE ANDES Y CORPORACIÓN MASBOSQUES</t>
  </si>
  <si>
    <t>Convenio No. 4600007093, VF6000002256 Ordenanza 40 del 04 de octubre de 2017</t>
  </si>
  <si>
    <t>Implementar el esquema de pago por servicios ambientales BANCO2, para la conservación de ecosistemas estratégicos asociados al recurso Hídrico, en el municipio de Belmira, bajo los parámetros establecidos en la Ordenanza Departamental N° 049 de 2016.</t>
  </si>
  <si>
    <t>CORANTIOQUIA, MUNICIPIO DE BELMIRA Y CORPORACIÓN MASBOSQUES</t>
  </si>
  <si>
    <t>Convenio No. 4600007095, VF6000002256 Ordenanza 40 del 04 de octubre de 2017</t>
  </si>
  <si>
    <t>Implementar el esquema de pago por servicios ambientales BANCO2, para la conservación de ecosistemas estratégicos asociados al recurso Hídrico, en el municipio de Betulia, bajo los parámetros establecidos en la Ordenanza Departamental N° 049 de 2016.</t>
  </si>
  <si>
    <t>CORANTIOQUIA, MUNICIPIO DE BETULIA Y CORPORACIÓN MASBOSQUES</t>
  </si>
  <si>
    <t>Convenio No. 4600007096, VF6000002256 Ordenanza 40 del 04 de octubre de 2017</t>
  </si>
  <si>
    <t>Implementar el esquema de pago por servicios ambientales BANCO2, para la conservación de ecosistemas estratégicos asociados al recurso Hídrico, en el municipio de Briceño, bajo los parámetros establecidos en la Ordenanza Departamental N° 049 de 2016.</t>
  </si>
  <si>
    <t>CORANTIOQUIA, MUNICIPIO DE BRICEÑO Y CORPORACIÓN MASBOSQUES</t>
  </si>
  <si>
    <t>Convenio No. 4600007097, VF6000002256 Ordenanza 40 del 04 de octubre de 2017</t>
  </si>
  <si>
    <t>Implementar el esquema de pago por servicios ambientales BANCO2, para la conservación de ecosistemas estratégicos asociados al recurso Hídrico, en el municipio de Caracoli, bajo los parámetros establecidos en la Ordenanza Departamental N° 049 de 2016.</t>
  </si>
  <si>
    <t>CORANTIOQUIA, MUNICIPIO DE CARACOLÍ Y CORPORACIÓN MASBOSQUES</t>
  </si>
  <si>
    <t>Convenio No. 4600007098, VF6000002256 Ordenanza 40 del 04 de octubre de 2017</t>
  </si>
  <si>
    <t>Implementar el esquema de pago por servicios ambientales BANCO2, para la conservación de ecosistemas estratégicos asociados al recurso Hídrico, en el municipio de Ciudad Bolivar, bajo los parámetros establecidos en la Ordenanza Departamental N° 049 de 2016.</t>
  </si>
  <si>
    <t>CORANTIOQUIA, MUNICIPIO DE CIUDAD BOLIVAR Y CORPORACIÓN MASBOSQUES</t>
  </si>
  <si>
    <t>Convenio No. 4600007099, VF6000002256 Ordenanza 40 del 04 de octubre de 2017</t>
  </si>
  <si>
    <t>Implementar el esquema de pago por servicios ambientales BANCO2, para la conservación de ecosistemas estratégicos asociados al recurso Hídrico, en el municipio de Donmatias, bajo los parámetros establecidos en la Ordenanza Departamental N° 049 de 2016.</t>
  </si>
  <si>
    <t>CORANTIOQUIA, MUNICIPIO DE DONMATÍAS Y CORPORACIÓN MASBOSQUES</t>
  </si>
  <si>
    <t>Convenio No. 4600007100, VF6000002256 Ordenanza 40 del 04 de octubre de 2017</t>
  </si>
  <si>
    <t>Implementar el esquema de pago por servicios ambientales BANCO2, para la conservación de ecosistemas estratégicos asociados al recurso Hídrico, en el municipio de Ebejico, bajo los parámetros establecidos en la Ordenanza Departamental N° 049 de 2016.</t>
  </si>
  <si>
    <t>CORANTIOQUIA, MUNICIPIO DE EBÉJICO Y CORPORACIÓN MASBOSQUES</t>
  </si>
  <si>
    <t>Convenio No. 4600007101, VF6000002256 Ordenanza 40 del 04 de octubre de 2017</t>
  </si>
  <si>
    <t>Implementar el esquema de pago por servicios ambientales BANCO2, para la conservación de ecosistemas estratégicos asociados al recurso Hídrico, en el municipio de Gomez Plata, bajo los parámetros establecidos en la Ordenanza Departamental N° 049 de 2016.</t>
  </si>
  <si>
    <t>CORANTIOQUIA, MUNICIPIO DE GÓMEZ PLATA Y CORPORACIÓN MASBOSQUES</t>
  </si>
  <si>
    <t>Convenio No. 4600007102, VF6000002256 Ordenanza 40 del 04 de octubre de 2017</t>
  </si>
  <si>
    <t>Implementar el esquema de pago por servicios ambientales BANCO2, para la conservación de ecosistemas estratégicos asociados al recurso Hídrico, en el municipio de Guadalupe, bajo los parámetros establecidos en la Ordenanza Departamental N° 049 de 2016.</t>
  </si>
  <si>
    <t>CORANTIOQUIA, MUNICIPIO DE GUADALUPE Y CORPORACIÓN MASBOSQUES</t>
  </si>
  <si>
    <t>Convenio No. 4600007103, VF6000002256 Ordenanza 40 del 04 de octubre de 2017</t>
  </si>
  <si>
    <t>Implementar el esquema de pago por servicios ambientales BANCO2, para la conservación de ecosistemas estratégicos asociados al recurso Hídrico, en el municipio de ituango, bajo los parámetros establecidos en la Ordenanza Departamental N° 049 de 2016.</t>
  </si>
  <si>
    <t>CORANTIOQUIA, MUNICIPIO DE ITUANGO Y CORPORACIÓN MASBOSQUES</t>
  </si>
  <si>
    <t>Convenio No. 4600007104, VF6000002256 Ordenanza 40 del 04 de octubre de 2017</t>
  </si>
  <si>
    <t>Implementar el esquema de pago por servicios ambientales BANCO2, para la conservación de ecosistemas estratégicos asociados al recurso Hídrico, en el municipio de Jerico, bajo los parámetros establecidos en la Ordenanza Departamental N° 049 de 2016.</t>
  </si>
  <si>
    <t>CORANTIOQUIA, MUNICIPIO DE JERICÓ Y CORPORACIÓN MASBOSQUES</t>
  </si>
  <si>
    <t>Convenio No. 4600007105, VF6000002256 Ordenanza 40 del 04 de octubre de 2017</t>
  </si>
  <si>
    <t>Implementar el esquema de pago por servicios ambientales BANCO2, para la conservación de ecosistemas estratégicos asociados al recurso Hídrico, en el municipio de Liborina, bajo los parámetros establecidos en la Ordenanza Departamental N° 049 de 2016.</t>
  </si>
  <si>
    <t>CORANTIOQUIA, MUNICIPIO DE LIBORINA Y CORPORACIÓN MASBOSQUES</t>
  </si>
  <si>
    <t>Convenio No. 4600007106, VF6000002256 Ordenanza 40 del 04 de octubre de 2017</t>
  </si>
  <si>
    <t>Implementar el esquema de pago por servicios ambientales BANCO2, para la conservación de ecosistemas estratégicos asociados al recurso Hídrico, en el municipio de Remedios, bajo los parámetros establecidos en la Ordenanza Departamental N° 049 de 2016.</t>
  </si>
  <si>
    <t>CORANTIOQUIA, MUNICIPIO DE REMEDIOS Y CORPORACIÓN MASBOSQUES</t>
  </si>
  <si>
    <t>Convenio No. 4600007107, VF6000002256 Ordenanza 40 del 04 de octubre de 2017</t>
  </si>
  <si>
    <t>Implementar el esquema de pago por servicios ambientales BANCO2, para la conservación de ecosistemas estratégicos asociados al recurso Hídrico, en el municipio de Sabanalarga, bajo los parámetros establecidos en la Ordenanza Departamental N° 049 de 2016.</t>
  </si>
  <si>
    <t>CORANTIOQUIA, MUNICIPIO DE SABANALARGA Y CORPORACIÓN MASBOSQUES</t>
  </si>
  <si>
    <t>Convenio No. 4600007108, VF6000002256 Ordenanza 40 del 04 de octubre de 2017</t>
  </si>
  <si>
    <t>Implementar el esquema de pago por servicios ambientales BANCO2, para la conservación de ecosistemas estratégicos asociados al recurso Hídrico, en el municipio de San Jeronimo, bajo los parámetros establecidos en la Ordenanza Departamental N° 049 de 2016.</t>
  </si>
  <si>
    <t>CORANTIOQUIA, MUNICIPIO DE SAN JERÓNIMO Y CORPORACIÓN MASBOSQUES</t>
  </si>
  <si>
    <t>Convenio No. 4600007109, VF6000002256 Ordenanza 40 del 04 de octubre de 2017</t>
  </si>
  <si>
    <t>Implementar el esquema de pago por servicios ambientales BANCO2, para la conservación de ecosistemas estratégicos asociados al recurso Hídrico, en el municipio de Santa Fe de Antioquia, bajo los parámetros establecidos en la Ordenanza Departamental N° 049 de 2016.</t>
  </si>
  <si>
    <t>CORANTIOQUIA, MUNICIPIO DE SANTA FE DE ANTIOQUIA Y CORPORACIÓN MASBOSQUES</t>
  </si>
  <si>
    <t>Convenio No. 4600007110, VF6000002256 Ordenanza 40 del 04 de octubre de 2017</t>
  </si>
  <si>
    <t>Implementar el esquema de pago por servicios ambientales BANCO2, para la conservación de ecosistemas estratégicos asociados al recurso Hídrico, en el municipio de Taraza, bajo los parámetros establecidos en la Ordenanza Departamental N° 049 de 2016.</t>
  </si>
  <si>
    <t>CORANTIOQUIA, MUNICIPIO DE TARAZÁ Y CORPORACIÓN MASBOSQUES</t>
  </si>
  <si>
    <t>Convenio No. 4600007111, VF6000002256 Ordenanza 40 del 04 de octubre de 2017</t>
  </si>
  <si>
    <t>Implementar el esquema de pago por servicios ambientales BANCO2, para la conservación de ecosistemas estratégicos asociados al recurso Hídrico, en el municipio de Vegachi, bajo los parámetros establecidos en la Ordenanza Departamental N° 049 de 2016.</t>
  </si>
  <si>
    <t>CORANTIOQUIA, MUNICIPIO DE VEGACHÍ Y CORPORACIÓN MASBOSQUES</t>
  </si>
  <si>
    <t>Convenio No. 4600007112, VF6000002256 Ordenanza 40 del 04 de octubre de 2017</t>
  </si>
  <si>
    <t>Implementar el esquema de pago por servicios ambientales BANCO2, para la conservación de ecosistemas estratégicos asociados al recurso Hídrico, en el municipio de Yolombo, bajo los parámetros establecidos en la Ordenanza Departamental N° 049 de 2016.</t>
  </si>
  <si>
    <t>CORANTIOQUIA, MUNICIPIO DE YOLOMBÓ Y CORPORACIÓN MASBOSQUES</t>
  </si>
  <si>
    <t>Convenio No. 4600007125, VF6000002256 Ordenanza 40 del 04 de octubre de 2017</t>
  </si>
  <si>
    <t>Implementar el esquema de pago por servicios ambientales BANCO2, para la conservación de ecosistemas estratégicos asociados al recurso Hídrico, en el municipio de Yondo, bajo los parámetros establecidos en la Ordenanza Departamental N° 049 de 2016.</t>
  </si>
  <si>
    <t>CORANTIOQUIA, MUNICIPIO DE YONDÓ Y CORPORACIÓN MASBOSQUES</t>
  </si>
  <si>
    <t>Convenio No. 4600007113, VF6000002256 Ordenanza 40 del 04 de octubre de 2017</t>
  </si>
  <si>
    <t>Implementar el esquema de pago por servicios ambientales BANCO2, para la conservación de ecosistemas estratégicos asociados al recurso Hídrico, en el municipio de Cisneros, bajo los parámetros establecidos en la Ordenanza Departamental N° 049 de 2016.</t>
  </si>
  <si>
    <t>18035-18036</t>
  </si>
  <si>
    <t>CORANTIOQUIA, MUNICIPIO DE CISNEROS Y CORPORACIÓN MASBOSQUES</t>
  </si>
  <si>
    <t>Convenio No. 4600007114, VF6000002256 Ordenanza 40 del 04 de octubre de 2017</t>
  </si>
  <si>
    <t>Implementar el esquema de pago por servicios ambientales BANCO2, para la conservación de ecosistemas estratégicos asociados al recurso Hídrico, en el municipio de SALGAR bajo los parámetros establecidos en la Ordenanza Departamental N° 049 de 2016.</t>
  </si>
  <si>
    <t>CORANTIOQUIA, MUNICIPIO DE SALGAR Y CORPORACIÓN MASBOSQUES</t>
  </si>
  <si>
    <t>Convenio No. 4600007116, VF6000002256 Ordenanza 40 del 04 de octubre de 2017</t>
  </si>
  <si>
    <t>Implementar el esquema de pago por servicios ambientales BANCO2, para la conservación de ecosistemas estratégicos asociados al recurso Hídrico, en el municipio de JARDIN bajo los parámetros establecidos en la Ordenanza Departamental N° 049 de 2016.</t>
  </si>
  <si>
    <t>CORANTIOQUIA, MUNICIPIO DE JARDÍN Y CORPORACIÓN MASBOSQUES</t>
  </si>
  <si>
    <t>Convenio No. 4600007443, VF6000002256 Ordenanza 40 del 04 de octubre de 2017</t>
  </si>
  <si>
    <t>Implementar el esquema de pago por servicios ambientales BANCO2, para la conservación de ecosistemas estratégicos asociados al recurso Hídrico, en el municipio de Concordia, bajo los parámetros establecidos en la Ordenanza Departamental N° 049 de 2016.</t>
  </si>
  <si>
    <t>CORANTIOQUIA, MUNICIPIO DE CONCORDIA Y CORPORACIÓN MASBOSQUES</t>
  </si>
  <si>
    <t>Convenio No. 4600007444, VF6000002256 Ordenanza 40 del 04 de octubre de 2017</t>
  </si>
  <si>
    <t>Implementar el esquema de pago por servicios ambientales BANCO2, para la conservación de ecosistemas estratégicos asociados al recurso Hídrico, en el municipio de Abriaqui, bajo los parámetros establecidos en la Ordenanza Departamental N° 049 de 2016.</t>
  </si>
  <si>
    <t>CORPOURABA, MUNICIPIO DE ABRIAQUÍ Y CORPORACIÓN MASBOSQUES</t>
  </si>
  <si>
    <t>Convenio No. 4600007399, VF6000002256 Ordenanza 40 del 04 de octubre de 2017</t>
  </si>
  <si>
    <t>Javier Alezander Robledo Blandón</t>
  </si>
  <si>
    <t>Implementar el esquema de pago por servicios ambientales BANCO2, para la conservación de ecosistemas estratégicos asociados al recurso Hídrico, en el municipio de Carepa, bajo los parámetros establecidos en la Ordenanza Departamental N° 049 de 2016.</t>
  </si>
  <si>
    <t>CORPOURABA, MUNICIPIO DE CAREPA Y CORPORACIÓN MASBOSQUES</t>
  </si>
  <si>
    <t>Convenio No. 4600007400, VF6000002256 Ordenanza 40 del 04 de octubre de 2017</t>
  </si>
  <si>
    <t>Implementar el esquema de pago por servicios ambientales BANCO2, para la conservación de ecosistemas estratégicos asociados al recurso Hídrico, en el municipio de Chigorodo, bajo los parámetros establecidos en la Ordenanza Departamental N° 049 de 2016.</t>
  </si>
  <si>
    <t>CORPOURABA, MUNICIPIO DE CHIGORODÓ Y CORPORACIÓN MASBOSQUES</t>
  </si>
  <si>
    <t>Convenio No. 4600007401, VF6000002256 Ordenanza 40 del 04 de octubre de 2017</t>
  </si>
  <si>
    <t>Implementar el esquema de pago por servicios ambientales BANCO2, para la conservación de ecosistemas estratégicos asociados al recurso Hídrico, en el municipio de Dabeiba, bajo los parámetros establecidos en la Ordenanza Departamental N° 049 de 2016.</t>
  </si>
  <si>
    <t>CORPOURABA, MUNICIPIO DE DABEIBA Y CORPORACIÓN MASBOSQUES</t>
  </si>
  <si>
    <t>Convenio No. 4600007402, VF6000002256 Ordenanza 40 del 04 de octubre de 2017</t>
  </si>
  <si>
    <t>Implementar el esquema de pago por servicios ambientales BANCO2, para la conservación de ecosistemas estratégicos asociados al recurso Hídrico, en el municipio de Frontino, bajo los parámetros establecidos en la Ordenanza Departamental N° 049 de 2016.</t>
  </si>
  <si>
    <t>CORPOURABA, MUNICIPIO DE FRONTINO Y CORPORACIÓN MASBOSQUES</t>
  </si>
  <si>
    <t>Convenio No. 4600007403, VF6000002256 Ordenanza 40 del 04 de octubre de 2017</t>
  </si>
  <si>
    <t>Implementar el esquema de pago por servicios ambientales BANCO2, para la conservación de ecosistemas estratégicos asociados al recurso Hídrico, en el municipio de Giraldo, bajo los parámetros establecidos en la Ordenanza Departamental N° 049 de 2016.</t>
  </si>
  <si>
    <t>CORPOURABA, MUNICIPIO DE GIRALDO Y CORPORACIÓN MASBOSQUES</t>
  </si>
  <si>
    <t>Convenio No. 4600007404, VF6000002256 Ordenanza 40 del 04 de octubre de 2017</t>
  </si>
  <si>
    <t>Implementar el esquema de pago por servicios ambientales BANCO2, para la conservación de ecosistemas estratégicos asociados al recurso Hídrico, en el municipio de San Pedro de Uraba, bajo los parámetros establecidos en la Ordenanza Departamental N° 049 de 2016.</t>
  </si>
  <si>
    <t>CORPOURABA, MUNICIPIO DE SAN PEDRO DE URABÁ Y CORPORACIÓN MASBOSQUES</t>
  </si>
  <si>
    <t>Convenio No. 4600007405, VF6000002256 Ordenanza 40 del 04 de octubre de 2017</t>
  </si>
  <si>
    <t>Implementar el esquema de pago por servicios ambientales BANCO2, para la conservación de ecosistemas estratégicos asociados al recurso Hídrico, en el municipio de Cañasgordas bajo los parámetros establecidos en la Ordenanza Departamental N° 049 de 2016.</t>
  </si>
  <si>
    <t>CORPOURABA, MUNICIPIO DE CAÑASGORDAS Y CORPORACIÓN MASBOSQUES</t>
  </si>
  <si>
    <t>Convenio No. 4600007406, VF6000002256 Ordenanza 40 del 04 de octubre de 2017</t>
  </si>
  <si>
    <t>Implementar el esquema de pago por servicios ambientales BANCO2, para la conservación de ecosistemas estratégicos asociados al recurso Hídrico, en el municipio de Uramita bajo los parámetros establecidos en la Ordenanza Departamental N° 049 de 2016.</t>
  </si>
  <si>
    <t>CORPOURABA, MUNICIPIO DE URAMITA Y CORPORACIÓN MASBOSQUES</t>
  </si>
  <si>
    <t>Convenio No. 4600007407, VF6000002256 Ordenanza 40 del 04 de octubre de 2017</t>
  </si>
  <si>
    <t>Implementar el esquema de pago por servicios ambientales BANCO2, para la conservación de ecosistemas estratégicos asociados al recurso Hídrico, en el municipio de Peque bajo los parámetros establecidos en la Ordenanza Departamental N° 049 de 2016.</t>
  </si>
  <si>
    <t>CORPOURABA, MUNICIPIO DE PEQUE Y CORPORACIÓN MASBOSQUES</t>
  </si>
  <si>
    <t>Convenio No. 4600007408, VF6000002256 Ordenanza 40 del 04 de octubre de 2017</t>
  </si>
  <si>
    <t>Implementar el esquema de pago por servicios ambientales BANCO2, para la conservación de ecosistemas estratégicos asociados al recurso Hídrico, en el municipio de Mutata bajo los parámetros establecidos en la Ordenanza Departamental N° 049 de 2016.</t>
  </si>
  <si>
    <t>CORPOURABA, MUNICIPIO DE MUTATÁ Y CORPORACIÓN MASBOSQUES</t>
  </si>
  <si>
    <t>Convenio No. 4600007409, VF6000002256 Ordenanza 40 del 04 de octubre de 2017</t>
  </si>
  <si>
    <t>Implementar el esquema de pago por servicios ambientales BANCO2, para la conservación de ecosistemas estratégicos asociados al recurso Hídrico, en el municipio de Urrao bajo los parámetros establecidos en la Ordenanza Departamental N° 049 de 2016.</t>
  </si>
  <si>
    <t>CORPOURABA, MUNICIPIO DE URRAO Y CORPORACIÓN MASBOSQUES</t>
  </si>
  <si>
    <t>Convenio No. 4600007410, VF6000002256 Ordenanza 40 del 04 de octubre de 2017</t>
  </si>
  <si>
    <t>Implementar el esquema de pago por servicios ambientales BANCO2, para la conservación de ecosistemas estratégicos asociados al recurso Hídrico, en el municipio de Barbosa, bajo los parámetros establecidos en la Ordenanza Departamental N° 049 de 2016.</t>
  </si>
  <si>
    <t>2017-AS-34-0004</t>
  </si>
  <si>
    <t>ÁREA METROPOLITANA DEL VALLE DE ABURRÁ, CORANTIOQUIA, MUNICIPIO DE BARBOSA Y LA CORPORACIÓN MASBOSQUES</t>
  </si>
  <si>
    <t>Convenio No. 2017-AS-34-0004, VF6000002256 Ordenanza 40 del 04 de octubre de 2017</t>
  </si>
  <si>
    <t>Implementar el esquema de pago por servicios ambientales BANCO2, para la conservación de ecosistemas estratégicos asociados al recurso Hídrico, en el municipio de Envigado, bajo los parámetros establecidos en la Ordenanza Departamental N° 049 de 2016.</t>
  </si>
  <si>
    <t>2017-AS-34-0005</t>
  </si>
  <si>
    <t>ÁREA METROPOLITANA DEL VALLE DE ABURRÁ, CORANTIOQUIA, MUNICIPIO DE ENVIGADO Y LA CORPORACIÓN MASBOSQUES</t>
  </si>
  <si>
    <t>Convenio No. 2017-AS-34-0005, VF6000002256 Ordenanza 40 del 04 de octubre de 2017</t>
  </si>
  <si>
    <t>Implementar el esquema de pago por servicios ambientales BANCO2, para la conservación de ecosistemas estratégicos asociados al recurso Hídrico, en el municipio de Girardota, bajo los parámetros establecidos en la Ordenanza Departamental N° 049 de 2016.</t>
  </si>
  <si>
    <t>2017-AS-34-0007</t>
  </si>
  <si>
    <t>ÁREA METROPOLITANA DEL VALLE DE ABURRÁ, CORANTIOQUIA, MUNICIPIO DE GIRARDOTA Y LA CORPORACIÓN MASBOSQUES</t>
  </si>
  <si>
    <t>Convenio No. 2017-AS-34-0007, VF6000002256 Ordenanza 40 del 04 de octubre de 2017</t>
  </si>
  <si>
    <t>Implementar el esquema de pago por servicios ambientales BANCO2, para la conservación de ecosistemas estratégicos asociados al recurso Hídrico, en el municipio de Itagui, bajo los parámetros establecidos en la Ordenanza Departamental N° 049 de 2016</t>
  </si>
  <si>
    <t>2017-AS-34-0006</t>
  </si>
  <si>
    <t>ÁREA METROPOLITANA DEL VALLE DE ABURRÁ, CORANTIOQUIA, MUNICIPIO DE ITAGUI Y LA CORPORACIÓN MASBOSQUES</t>
  </si>
  <si>
    <t>Convenio No. 2017-AS-34-0006, VF6000002256 Ordenanza 40 del 04 de octubre de 2017</t>
  </si>
  <si>
    <t>Implementar el esquema de pago por servicios ambientales BANCO2, para la conservación de ecosistemas estratégicos asociados al recurso hídrico, en el municipio de Sabaneta, bajo los parámetros establecidos en la Ordenanza Departamental N° 049 de 2016.</t>
  </si>
  <si>
    <t>2017-AS-34-0009</t>
  </si>
  <si>
    <t>ÁREA METROPOLITANA DEL VALLE DE ABURRÁ, CORANTIOQUIA, MUNICIPIO DE SABANETA Y LA CORPORACIÓN MASBOSQUES</t>
  </si>
  <si>
    <t>Convenio No. 2017-AS-34-0009, VF6000002256 Ordenanza 40 del 04 de octubre de 2017</t>
  </si>
  <si>
    <t>Implementar acciones de control, vigilancia y administración de los predios públicos adquiridos en los municipios del Departamento de Antioquia para la protección de las fuentes de agua que abastecen acueductos.</t>
  </si>
  <si>
    <t>Alvaro Londoño Maya</t>
  </si>
  <si>
    <t>Implementación Proyectos educativos y de participación para la construcción de una
cultura ambiental sustentable en el departamento de Antioquia</t>
  </si>
  <si>
    <t>Educación y cultura para la sostenibilidad ambiental del Departamento de Antioquia</t>
  </si>
  <si>
    <t>Estrategias educativas y de participación implementadas</t>
  </si>
  <si>
    <t>210001-001</t>
  </si>
  <si>
    <t>Estrat educat participación implemen</t>
  </si>
  <si>
    <t>Hernan Dario Valencia Gutierrez</t>
  </si>
  <si>
    <t>Suministro de bolsas plásticas oxo-biodegradables, como elemento de apoyo a la estrategia educativa del programa Basura Cero.</t>
  </si>
  <si>
    <t>Acciones contempladas en el Proyecto de Ordenanza “Basuras Cero” Implementadas</t>
  </si>
  <si>
    <t>Proyecto de Ordenanza Basuras Cero</t>
  </si>
  <si>
    <t>Aracely Santillana</t>
  </si>
  <si>
    <t>Implementación de los Planes de Ordenación y Manejo de las Cuencas Hidrográficas (POMCA) de la jurisdicción de CORPOURABA.</t>
  </si>
  <si>
    <t>Proyectos contemplados en los Planes de Ordenamiento y Manejo de Cuencas Hidrográficas (POMCAS) implementados en las 9 subregiones del Departamento</t>
  </si>
  <si>
    <t>Proyectos contemplados POMCAS</t>
  </si>
  <si>
    <t>Andres Felipe Posada Zapata</t>
  </si>
  <si>
    <t>Adición y Prórroga al Covenio N° 4600007586, cuyo Objeto es: "Cofinanciar la Actualización y el Monitoreo del Estado del Recurso Hídrico en el Departamento de Antioquia".</t>
  </si>
  <si>
    <t>135 dias</t>
  </si>
  <si>
    <t>Estudio de actualización del estado de los recurso hídrico en el departamento de Antioquia editado y socializado.</t>
  </si>
  <si>
    <t xml:space="preserve">Est actlización estado recurso hídrico </t>
  </si>
  <si>
    <t>Fundación EPM</t>
  </si>
  <si>
    <t>Carlos Mario Sierra Zapata</t>
  </si>
  <si>
    <t>Elaboración de la Política Pública de Bienestar animal.</t>
  </si>
  <si>
    <t>Proyectos contemplados en los Planes de Acción de los Comités que integran el CODEAM implementados</t>
  </si>
  <si>
    <t>Proyectos contemplados CODEAM implem</t>
  </si>
  <si>
    <t>Myriam Ceballos Marín</t>
  </si>
  <si>
    <t>Fortalecimiento de las mesas ambientales del Departamento de Antioquia.</t>
  </si>
  <si>
    <t>Implementación Plan de Acción del Comité Minero Ambiental.</t>
  </si>
  <si>
    <t>Fortalecer las instancias de participación y los procesos de Gestión Ambiental en el marco del Consejo Departamental Ambiental de Antioquia – CODEAM.</t>
  </si>
  <si>
    <t>Apoyo a proyectos de la comisión para la prevención, mitigación y control de incendios forestales en el departamento de Antioquia implementados</t>
  </si>
  <si>
    <t>Proyectos contemplados en el Plan de Acción de la comisión para la prevención, mitigación y control de incendios forestales en el departamento de Antioquia implementados</t>
  </si>
  <si>
    <t xml:space="preserve">Proy Plan Acción comisión incen fostls </t>
  </si>
  <si>
    <r>
      <t>Apoyar la creación del Sistema Local de Áreas Protegidas en los municipios del Departamento</t>
    </r>
    <r>
      <rPr>
        <sz val="10"/>
        <color rgb="FF252525"/>
        <rFont val="Arial"/>
        <family val="2"/>
      </rPr>
      <t>.</t>
    </r>
  </si>
  <si>
    <t>Diseño e implementación de Sistemas Locales de Áreas Protegidas – SILAP</t>
  </si>
  <si>
    <t>Diseño e implementación de SILAP</t>
  </si>
  <si>
    <t>Andres Correa Maya</t>
  </si>
  <si>
    <t>Áreas de espacio público de protección ambiental recuperadas.</t>
  </si>
  <si>
    <t>Áreas en ecosistemas estratégicos restaurada</t>
  </si>
  <si>
    <t>Áreas en ecosis estratégicos restaur</t>
  </si>
  <si>
    <t>Cofinanciar la restauración ecológica de áreas de ecosistemas estratégicos.</t>
  </si>
  <si>
    <t>Adquisición de Tiquetes Aéreos para la Gobernación de Antioquia</t>
  </si>
  <si>
    <t>3838686</t>
  </si>
  <si>
    <r>
      <t xml:space="preserve">VF 6000002258 del 3 ago-17 Ordenanza 11 del 18 de julio de 2017
</t>
    </r>
    <r>
      <rPr>
        <b/>
        <sz val="10"/>
        <color theme="1"/>
        <rFont val="Calibri"/>
        <family val="2"/>
        <scheme val="minor"/>
      </rPr>
      <t>Entrega de CDP a La Secretaría General</t>
    </r>
  </si>
  <si>
    <t>Elvia Gómez Betancur</t>
  </si>
  <si>
    <t>Contratación de un servidor público en temporalidad  e incluye los  viáticos</t>
  </si>
  <si>
    <t>Áreas apoyadas para declaratoria dentro del Sistema Departamental de Áreas Protegidas (SIDAP)</t>
  </si>
  <si>
    <t>Áreas apoyadas para declaratoria SIDAP</t>
  </si>
  <si>
    <t>Entrega de CDP a La Secretaria  de Gestion Humana y Desarrollo Organizacional</t>
  </si>
  <si>
    <t>Contratación de un servidor público en temporalidad  y incluye los  viáticos</t>
  </si>
  <si>
    <t>Contratación de un servidor público en temporalidad y incluye los viáticos</t>
  </si>
  <si>
    <t>Contratación de dos practicantes de excelencia, para el segundo semestre</t>
  </si>
  <si>
    <t>Laura Salinas Gaviria</t>
  </si>
  <si>
    <t>86131504
80141607</t>
  </si>
  <si>
    <t>Central de medios y Operador logístico</t>
  </si>
  <si>
    <r>
      <rPr>
        <b/>
        <sz val="10"/>
        <color theme="1"/>
        <rFont val="Calibri"/>
        <family val="2"/>
        <scheme val="minor"/>
      </rPr>
      <t>VF6000002347</t>
    </r>
    <r>
      <rPr>
        <sz val="10"/>
        <color theme="1"/>
        <rFont val="Calibri"/>
        <family val="2"/>
        <scheme val="minor"/>
      </rPr>
      <t xml:space="preserve"> ($25.000.000) y </t>
    </r>
    <r>
      <rPr>
        <b/>
        <sz val="10"/>
        <color theme="1"/>
        <rFont val="Calibri"/>
        <family val="2"/>
        <scheme val="minor"/>
      </rPr>
      <t xml:space="preserve">VF6000002362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</si>
  <si>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r>
      <rPr>
        <b/>
        <sz val="10"/>
        <color theme="1"/>
        <rFont val="Calibri"/>
        <family val="2"/>
        <scheme val="minor"/>
      </rPr>
      <t>VF6000002348</t>
    </r>
    <r>
      <rPr>
        <sz val="10"/>
        <color theme="1"/>
        <rFont val="Calibri"/>
        <family val="2"/>
        <scheme val="minor"/>
      </rPr>
      <t xml:space="preserve"> ($25.000.000) y </t>
    </r>
    <r>
      <rPr>
        <b/>
        <sz val="10"/>
        <color theme="1"/>
        <rFont val="Calibri"/>
        <family val="2"/>
        <scheme val="minor"/>
      </rPr>
      <t xml:space="preserve">VF6000002363 </t>
    </r>
    <r>
      <rPr>
        <sz val="10"/>
        <color theme="1"/>
        <rFont val="Calibri"/>
        <family val="2"/>
        <scheme val="minor"/>
      </rPr>
      <t xml:space="preserve">($60.000.000)  Ordenanza 17 del 8 de agosto de 2017
</t>
    </r>
    <r>
      <rPr>
        <b/>
        <sz val="10"/>
        <color theme="1"/>
        <rFont val="Calibri"/>
        <family val="2"/>
        <scheme val="minor"/>
      </rPr>
      <t>Entrega de CDP a La Oficina de Comunicaciones</t>
    </r>
  </si>
  <si>
    <t>Entrega de CDP a La Secretaría General</t>
  </si>
  <si>
    <t>Julia Ines Puerta Castro</t>
  </si>
  <si>
    <t>Secretaría de las Mujeres</t>
  </si>
  <si>
    <t>Realizar la tercera fase de la estrategia de transversalización del enfoque de género en el departamento de Antioquia que garantice la intervención integral con énfasis psicosocial de las Mujeres en 124 municipios de Antioquia a través de la implementación de los programas
del plan de desarrollo: "Mujeres Pensando en Grande".</t>
  </si>
  <si>
    <t>10.5 meses</t>
  </si>
  <si>
    <t>Carolina Perez</t>
  </si>
  <si>
    <t>Directora fortalecimiento Institucional</t>
  </si>
  <si>
    <t>3838602</t>
  </si>
  <si>
    <t>ana.perez@antioquia.gov.co</t>
  </si>
  <si>
    <t>Transversalidad con hechos</t>
  </si>
  <si>
    <t>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t>
  </si>
  <si>
    <t>IMPLEMENTACION  TRANSVERSALIDAD CON HECHOS</t>
  </si>
  <si>
    <t>07-0065</t>
  </si>
  <si>
    <t xml:space="preserve">Red de transversalidad de la Secretaría de las Mujeres de Antioquia conformada y operando, </t>
  </si>
  <si>
    <t>Diseño de la Red de transversalidad, creacion de la red y consolidacion de la red</t>
  </si>
  <si>
    <t>Ana Carolina Perez-</t>
  </si>
  <si>
    <t>Realizar seguimiento tecnico, Administrativa, contable,financiera,  y jurídico</t>
  </si>
  <si>
    <t xml:space="preserve">16.5 meses </t>
  </si>
  <si>
    <t>Campaña comunicacional "Mujeres Antioquia Piensa en Grande"</t>
  </si>
  <si>
    <t>IMPLEMENTACION TRANSVERSALIDAD CON HECHOS</t>
  </si>
  <si>
    <t>Formulacion, implemtacion y difucion de lacampaña</t>
  </si>
  <si>
    <t>Lo realiza la oficina de Comunicaiones</t>
  </si>
  <si>
    <t>Juan fernando Arenas</t>
  </si>
  <si>
    <t xml:space="preserve">16 meses </t>
  </si>
  <si>
    <t>Educando en igualdad de género</t>
  </si>
  <si>
    <t>Instituciones de educación superior que implementan cátedra e investigaciones en equidad de género</t>
  </si>
  <si>
    <t>07-0071</t>
  </si>
  <si>
    <t>formulacion del plan, acercamietno a instituciones educativas e implementacion del plan</t>
  </si>
  <si>
    <t>PLAZA MAYOR MEDELLÍN CONVECIONES Y EXPOSICIONES S.A</t>
  </si>
  <si>
    <t>Maria Mercedes Ortega Mateos</t>
  </si>
  <si>
    <t>3838620</t>
  </si>
  <si>
    <t>maria.ortega@antioquia.gov.co</t>
  </si>
  <si>
    <t>Seguridad pública para las mujeres</t>
  </si>
  <si>
    <t>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t>
  </si>
  <si>
    <t>07-0069</t>
  </si>
  <si>
    <t>Cursos de formación a mujeres en sus derechos y en equidad de género realizados</t>
  </si>
  <si>
    <t>Formulacion,. Convocatoria e implemetacion de los cursos</t>
  </si>
  <si>
    <t>SA-22-001-2018</t>
  </si>
  <si>
    <t>Lo realiza lógistica</t>
  </si>
  <si>
    <t>MARIA MERCEDES ORTEGA</t>
  </si>
  <si>
    <t>Asociacion de  Transportadores Especiales</t>
  </si>
  <si>
    <t>Designar estudiantes de universidades para la realizacion de practicaacademica. con el fin de brindar apoyo a la gestion del Departamento de Antioquia y sus regiones durante el segundo semestre 2017 y primer
semestre 2018</t>
  </si>
  <si>
    <t>Efraim Buitrago</t>
  </si>
  <si>
    <t>Profesiona Universitario</t>
  </si>
  <si>
    <t>efraim.buitrago@antioquia.gov.co</t>
  </si>
  <si>
    <t>implemetacion de politicas públicas y plan de igualdad de oportunidades para las mujeres a nivel local</t>
  </si>
  <si>
    <t>Formulacion de la politica y construccion del plan de igualdiad de oportunidades</t>
  </si>
  <si>
    <t>lo realiza Gestion Humana</t>
  </si>
  <si>
    <t>EFRAIM BUITRAGO</t>
  </si>
  <si>
    <t>Designar estudiantes de universidades para la realizacion de practicaacademica. con el fin de brindar apoyo a la gestion del Departamento de Antioquia y sus regiones durante el segundo semestre 2017 y primer</t>
  </si>
  <si>
    <t>DISEÑO Y REALIZACIÓN DE UN DIPLOMADO VIRTUAL EN GÉNERO Y EDUCACIÓN.</t>
  </si>
  <si>
    <t xml:space="preserve">Adriana María Osorio Cardona </t>
  </si>
  <si>
    <t>3838612</t>
  </si>
  <si>
    <t>adriana.osorio@antioquia.gov.co</t>
  </si>
  <si>
    <t>Diplomados en género y educación para docentes y directivos docentes dictados</t>
  </si>
  <si>
    <t>Diseño e implementacion</t>
  </si>
  <si>
    <t>MARIA CONSUELO MESA</t>
  </si>
  <si>
    <t>EJECUTAR LA SEGUNDA FASE DEL ENTRENAMIENTO DEL CONCURSO DE MUJERES</t>
  </si>
  <si>
    <t>Clara Lía Ortiz Bustamante</t>
  </si>
  <si>
    <t>Directora desarrollo humano y socioeconomico</t>
  </si>
  <si>
    <t>3838603</t>
  </si>
  <si>
    <t>clara.ortiz@antioquia.gov.co</t>
  </si>
  <si>
    <t>Seguridad económica de las mujeres</t>
  </si>
  <si>
    <t>concurso departamental mujeres emprendedoras realizado.</t>
  </si>
  <si>
    <t>07-0070</t>
  </si>
  <si>
    <t>diseño ,implemetracion y premiación del concurso</t>
  </si>
  <si>
    <t>ADRIANA MARÍA OSORIO CARDONA</t>
  </si>
  <si>
    <t>IMPLEMENTAR EL DECRETO DEPARTAMENTAL NO. D2017070003657 DE 2017 EL SELLO DE COMPROMISO SOCIAL CON LA MUJER EN EL DEPARTAMENTO DE ANTIOQUIA-EQUIPAZ.</t>
  </si>
  <si>
    <t xml:space="preserve">Jacinto Cordoba Maquilon </t>
  </si>
  <si>
    <t>3835016</t>
  </si>
  <si>
    <t>jacinto.cordoba@antioquia.gov.co</t>
  </si>
  <si>
    <t>Plan para el desarrollo de políticas de equidad de género en empresas públicas, privadas y Universidades de Antioquia diseñado</t>
  </si>
  <si>
    <t>Diseño, consolidacin de alianzas e implementacion del plan</t>
  </si>
  <si>
    <t>LAURA CRISTINA GIL HERNANDEZ</t>
  </si>
  <si>
    <t>FORTALECER EL PROCESO DE  FORMACIÓN PARA EL EMPODERAMIENTO PERSONAL, SOCIAL Y POLÍTICO DE MUJERES QUE ASPIRAN A CARGOS DE ELEC</t>
  </si>
  <si>
    <t>Mujeres políticas “Antioquia Piensa en Grande”</t>
  </si>
  <si>
    <t>Cursos de formación subregionales para mujeres con aspiraciones y en cargos de elección popular dictados</t>
  </si>
  <si>
    <t>07-0072</t>
  </si>
  <si>
    <t xml:space="preserve">Formulacion e implementacion de los modulos </t>
  </si>
  <si>
    <t>ADRIANA MARÍA CARDONA BEDOYA</t>
  </si>
  <si>
    <t>Implementar del plan departamental para la incorporación del enfoque de genero de los PEI</t>
  </si>
  <si>
    <t>Maria Consuelo Mesa Londoño</t>
  </si>
  <si>
    <t>maría.mesa@antioquia.gov.co</t>
  </si>
  <si>
    <t>Gestión de proyectos en las dependencias de la Gobernación de Antioquia dirigidos a las mujeres</t>
  </si>
  <si>
    <t>Identificacion de cooperantes, formulacion y ejecucion de proyectos</t>
  </si>
  <si>
    <t>MARÍA MERCEDES ORTEGA MATEOS</t>
  </si>
  <si>
    <t>Fortalecer las organizaciones de mujeres en el marco del plan departamental para la promoción, formalizacion y fortalecimiento de las organizaciones de mujeres</t>
  </si>
  <si>
    <t>Mujeres asociadas, adelante!</t>
  </si>
  <si>
    <t>Red Departamental de Organizaciones de mujeres operando. Plan Departamental para la promocion, formalización y fortalecimiento a las organizaciones de mujeres, diseñado e implemtado.</t>
  </si>
  <si>
    <t>Diseño, implementacion y seguimiento al plan</t>
  </si>
  <si>
    <t>NORA EUGENIA ECHEVERRI MOLINA</t>
  </si>
  <si>
    <t>ACTULIZACION VIGENCIA FUTURA NO.600002323  ASIGNADA AL CONTRATO NO.4600007506 CUYO OBJETO ES: ADQUISICION DE TIQUETES AEREOS PARA LA
GOBERNACION DE ANTIOQUIA</t>
  </si>
  <si>
    <t>ADQUISICION DE TIQUETES AEREOS PARA LA
GOBERNACION DE ANTIOQUIA</t>
  </si>
  <si>
    <t>Lo Desarrolla la subdireccion lógistica</t>
  </si>
  <si>
    <t>Maria Mercedes Oortega Mateus</t>
  </si>
  <si>
    <t>FORTALECIMIENTO DEL SISTEMA MODA MEDIANTE EL DESARROLLO DE ESTRATEGIAS
DE ACCESO A MERCADOS, EN EL MARCO DE COLOMBIAMODA 2018.</t>
  </si>
  <si>
    <t>INEXMODA</t>
  </si>
  <si>
    <t>Se desarrolla con la Secretaría de Productividad</t>
  </si>
  <si>
    <t>Departamento Administrativo de Planeación</t>
  </si>
  <si>
    <t>43232305</t>
  </si>
  <si>
    <t>Promoción, creación, elaboración desarrollo y conceptualización de las campañas, estrategias y necesidades comunicacionales de la Gobernación de Antioquia 
(Competencia de la Oficina de Comunicaciones)</t>
  </si>
  <si>
    <t>16 MESES</t>
  </si>
  <si>
    <t>Hernando Latorre Forero</t>
  </si>
  <si>
    <t>LNR</t>
  </si>
  <si>
    <t>3835136-8389181</t>
  </si>
  <si>
    <t>hernando.latorre@antioquia.gov.co</t>
  </si>
  <si>
    <t>Índice de Gestión para Resultados
en el Desarrollo (IGpRD)</t>
  </si>
  <si>
    <t>Conformación del Sistema de Información Territorial en el Departamento de Antioquia</t>
  </si>
  <si>
    <t>Consolidación del Sistema de Información Territorial en el Departamento de Antioquia</t>
  </si>
  <si>
    <t>Actualización Sistema de informacion territorial</t>
  </si>
  <si>
    <t>17-12-6149108</t>
  </si>
  <si>
    <t>SOCIEDAD DE TELEVISÓN DE ANTIOQUIA-TELEANTIOQUIA</t>
  </si>
  <si>
    <t>Vigencia Futura 6000002364 por $30.000.000 Ordenanza 17 del 4 de agosto de 2017. actualizada con CDP 3500038675, del 9 de enero de 2018 y RPC 4500045866 del 25 de enero de 2018 entregados a la Gerencia de Comunicaciones quien lidera el proceso de contratación. Contrato interadministrativo de Mandato.</t>
  </si>
  <si>
    <t>Competencia de la Oficina de Comunicaciones
Responsable por la Dirección: Director Sistemas de Indicadores</t>
  </si>
  <si>
    <t xml:space="preserve"> La dirección aporta supervisión Administrativa, Financiera, Jurídica, coordinación. </t>
  </si>
  <si>
    <t>80141902</t>
  </si>
  <si>
    <t>Prestación de servicios de un operador logístico para la organización, administración, ejecución y demás acciones logísticas necesarias para la realización de los eventos programadas por la Gobernación de Antioquia  
(Competencia de la Oficina de Comunicaciones)</t>
  </si>
  <si>
    <t>17-12-6119887</t>
  </si>
  <si>
    <t>PLAZA MAYOR CONVENCIONES Y EXPOSICIONES S.A</t>
  </si>
  <si>
    <t>Vigencia Futura 6000002350 por $70.000.000  Ordenanza 17 del 4 de agosto de 2017,  actualizada con CDP 3500038671, del 9 de enero de 2018 y RPC 4500045917 del 25 de enero de 2018 entregados a la Gerencia de Comunicaciones quien lidera el proceso de contratación.</t>
  </si>
  <si>
    <t xml:space="preserve">Competencia de la Oficina de Comunicaciones
</t>
  </si>
  <si>
    <t>“Adquisición y actualización de licencias de ARCGIS para los organismos de la Gobernación de Antioquia incluyendo soporte técnico, a través de acuerdo marco de precios” (competencia de la dirección de Informática)</t>
  </si>
  <si>
    <t>-</t>
  </si>
  <si>
    <t>El proceso contractual lo lidera la Dirección de Informática de la Secretaría de Gestión Humana y Desarrollo Organizacional</t>
  </si>
  <si>
    <t xml:space="preserve">Ruth Natalia Castro Restrepo  de la Secretaria de Gestion Humana (Dirección de informatica)
</t>
  </si>
  <si>
    <t xml:space="preserve">La Dirección  aporta supervisión Administrativa, Financiera, Jurídica, coordinación.
</t>
  </si>
  <si>
    <t>Renovación del plan anual de mantenimiento del software estadístico SPSS (competencia de la SSSA)
 (competencia de la dirección de Informática)</t>
  </si>
  <si>
    <t>Carlos Alberto Giraldo Cardona, Profesional Universitario
Secretaría de Gestión Humana y Desarrollo Organizacional</t>
  </si>
  <si>
    <t>La Dirección  aporta supervisión Administrativa, Financiera, Jurídica, coordinación.</t>
  </si>
  <si>
    <t>80101504</t>
  </si>
  <si>
    <t>“Administrar los recursos financieros para realizar la encuesta de calidad de vida de los habitantes del departamento de Antioquia”</t>
  </si>
  <si>
    <t>3835136-8389180</t>
  </si>
  <si>
    <t>Incrementar el numero de Operaciones estadísticas en buen estado e implementadas</t>
  </si>
  <si>
    <t>17-12-7284597</t>
  </si>
  <si>
    <t>IDEA</t>
  </si>
  <si>
    <t xml:space="preserve">Vigencia Futura 6000002432 por $300.000.000  Ordenanza 62 del 8 de noviembre de 2017 </t>
  </si>
  <si>
    <t xml:space="preserve">Tecnica, Administrativa, Financiera, juridica
</t>
  </si>
  <si>
    <t>Sebastián Muñoz Zuluaga</t>
  </si>
  <si>
    <t>3839125</t>
  </si>
  <si>
    <t>sebastian.munoz@antioquia.gov.co</t>
  </si>
  <si>
    <t>Articulación intersectorial para el desarrollo integral del departamento</t>
  </si>
  <si>
    <t>Espacios de Planeacion y concertacion de planeacion</t>
  </si>
  <si>
    <t>Fortalecimiento de la articulacion intersectorial para el desarrollo integral</t>
  </si>
  <si>
    <t>Material, suministro, apoyo logistico</t>
  </si>
  <si>
    <t>Vigencia Futura 6000002349 por $60.000.000  Ordenanza 17 del 4 de agosto de 2017, actualizada con CDP 3500038670, del 9 de enero de 2018 y RPC 4500045919 del 25 de enero de 2018 entregados a la Gerencia de Comunicaciones quien lidera el proceso de contratación.</t>
  </si>
  <si>
    <t>Competencia de la Oficina de Comunicaciones
Responsable por la Dirección Diana Marcela Lopera Galeano</t>
  </si>
  <si>
    <t>Miguel Andres Quintero Calle</t>
  </si>
  <si>
    <t>miguel.quintero@antioquia.gov.co</t>
  </si>
  <si>
    <t>Fortalecimiento Institucional para la planeación y la gestión del Desarrollo Territorial</t>
  </si>
  <si>
    <t>Banco de programas y proyectos municpales y departamental fortalecidos</t>
  </si>
  <si>
    <t>Fortalecimiento de los Bancos de Proyectos Municipales y del Departamento de Antioquia</t>
  </si>
  <si>
    <t>Bancos de programas y proyectos municipales y departamental, fortalecidos.</t>
  </si>
  <si>
    <t xml:space="preserve">Vigencia Futura 6000002351 por $20.000.000  Ordenanza 17 del 4 de agosto de 2017, actualizada con CDP 3500038672, del 9 de enero de 2018 y RPC 4500045918 del 25 de enero de 2018 entregados a la Gerencia de Comunicaciones quien lidera el proceso de contratación. </t>
  </si>
  <si>
    <t>Adquisicion de equipos tecnológicos y materiales (bienes de característica técnicas uniformes) 
(Compentencia Subsecretaría Logística)</t>
  </si>
  <si>
    <t>Dialogos Subregionales de Planeacion para el Desarrollo</t>
  </si>
  <si>
    <t>220148</t>
  </si>
  <si>
    <t>Apoyo al fortalecimiento de los procesos de planificacion y gestion del desarrollo territorial y acompañamiento técnico en la articulación intersectorial de los Entes Territoriales del Departamento de Antioquia</t>
  </si>
  <si>
    <t>Administración gastos generales</t>
  </si>
  <si>
    <t>Tramite a requerimiento de la dependencia.</t>
  </si>
  <si>
    <t>Soporte Licencias ArcGis - Dirección  PEI 
(Competencia Dirección de informática)</t>
  </si>
  <si>
    <t>Entidades territoriales apoyadas para la revisión y ajuste de los POT</t>
  </si>
  <si>
    <t>apoyo a entidades territoriales para la revision y ajuste de sus POT</t>
  </si>
  <si>
    <t>220146</t>
  </si>
  <si>
    <t>Entidades territoriales  apoyadas para la revision y ajuste de los POT</t>
  </si>
  <si>
    <t>Revision y ajustes de los POT</t>
  </si>
  <si>
    <t>Trámite a requerimiento de la dependencia (2 licencias). El proceso contractual lo lidera la Dirección de Informática de la Secretaría de Gestión Humana y Desarrollo Organizacional</t>
  </si>
  <si>
    <t>Competencia de la Secretaria de Gestión Humana (dirección de informatica)
Responsable por la Dirección Sebastián Muñoz Zuluaga</t>
  </si>
  <si>
    <t>Prestación de servicios de personal de apoyo para el proceso de revisión y ajuste de los Esquemas de Ordenamiento Territorial</t>
  </si>
  <si>
    <t>Técnica, Administrativa, Financiera, Jurídica, coordinación</t>
  </si>
  <si>
    <t>11 MESES</t>
  </si>
  <si>
    <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t>
  </si>
  <si>
    <t>Plan de Ordenamiento Departamental Formulado</t>
  </si>
  <si>
    <t xml:space="preserve">Formulación del Plan de Ordenamiento Departamental </t>
  </si>
  <si>
    <t>Contratación profesionales - desarrollo</t>
  </si>
  <si>
    <t>4600007398 </t>
  </si>
  <si>
    <t>UNIVERSIDAD NACIONAL DE COLOMBIA</t>
  </si>
  <si>
    <t xml:space="preserve">Vigencia Futura 6000002131 por $302.000.000  Ordenanza 11 del 18 de julio de 2017 </t>
  </si>
  <si>
    <t>Sebastián Muñoz Zuluaga, Director de Planeación Estratégica Integral</t>
  </si>
  <si>
    <t>Administrar los recursos financieros para generar en el departamento administrativo de planeación el centro de pensamiento de planificación territorial.</t>
  </si>
  <si>
    <t>7 MESES Y 15 DIAS</t>
  </si>
  <si>
    <t>Alvaro Villada García</t>
  </si>
  <si>
    <t>alvaro.villada@antioquia.gov.co</t>
  </si>
  <si>
    <t>Municipios fortalecidos en aspectos fiscales y financieros</t>
  </si>
  <si>
    <t>Fortalecimiento fiscal y financiero de los 125 municipios de Antioquia</t>
  </si>
  <si>
    <t>Fortalecimiento fiscal y financiero</t>
  </si>
  <si>
    <t>17-12-7283368</t>
  </si>
  <si>
    <t xml:space="preserve">Vigencia Futura 6000002431 por $1.041.877.278  Ordenanza 62 del 8 de noviembre de 2017 </t>
  </si>
  <si>
    <t>Hernando Latorre Forero
Supervisor</t>
  </si>
  <si>
    <t>Fortalecimiento Fiscal y financiero de los municipios, mediante el acompañamiento a las entidades territoriales que se encuentran en estado de riesgo de incumplimiento de Ley 617, para fortalecer su gestión y generar el impacto positivo de la hacienda pública municipal.</t>
  </si>
  <si>
    <t>9 MESES</t>
  </si>
  <si>
    <t>Supervisión: N/A</t>
  </si>
  <si>
    <t>Prestación de servicio de transporte terrestre automotor para apoyar la gestión de las dependencias del Departamento Administrativo de Planeación (Subsecretaria Logistica)</t>
  </si>
  <si>
    <t>Creación del Observatorio Económico, Fiscal y Financiero de los municipios de Antioquia</t>
  </si>
  <si>
    <t>Construcción del Observatorio Fiscal y financiero del Departamento de Antioquia</t>
  </si>
  <si>
    <t>220147</t>
  </si>
  <si>
    <t>Diseño, implementación, puesta en marcha,operación y evaluación del observatorio económico, fiscal y financiero de Antioquia.</t>
  </si>
  <si>
    <t>Renovar el servicio de licencia Makaia para elfuncionamiento de la plataforma gestión de recursos Antioquia del Departamento Administrativo de Planeación (Competencia Dirección de informática)</t>
  </si>
  <si>
    <t xml:space="preserve">2 MESES </t>
  </si>
  <si>
    <t>Adquisición de tiquetes áereos para la Gobernación de Antioquia 
(Compentencia Subsecretaría Logística)</t>
  </si>
  <si>
    <t>Laura Mejía Higuita</t>
  </si>
  <si>
    <t>Creación y puesta en marcha Observatorio Económico Fiscal y Financiero</t>
  </si>
  <si>
    <t>Apoyar la gestión del Departamento Administrativo de Planeación para el acompañamiento a los municipios en la gestión del desarrollo territorial, mediante la actualización y formulación de perfiles susceptibles de cooperación nacional e internacional y agenda de negocios</t>
  </si>
  <si>
    <t>Acta de ejecución n°2: prestación de servicios para la conectividad, soporte y gestión de la infraestructura tecnológica del sistema catastral de Antioquia”
(Competencia Dirección de informática)</t>
  </si>
  <si>
    <t>8 MESES</t>
  </si>
  <si>
    <t>Jorge Hugo Elejalde</t>
  </si>
  <si>
    <t>3839207</t>
  </si>
  <si>
    <t>jorge.elejalde@antioquia.gov.co</t>
  </si>
  <si>
    <t>Innovación y Tecnología al Servicio del Desarrollo Territorial Departamental</t>
  </si>
  <si>
    <t>Aplicativos mejorados e implementados para la eficiencia de la gestión territorial</t>
  </si>
  <si>
    <t>Actualizacion del sistema de informacion para la planeacion territorial modernizado e implementado en Antioquia</t>
  </si>
  <si>
    <t>Sistemas de informacion modernizados e implementados</t>
  </si>
  <si>
    <t>Conectividad con los 124 municipios - Soporte Sistema OVC</t>
  </si>
  <si>
    <t>17-12-7270661</t>
  </si>
  <si>
    <t>VALOR + S.A.S</t>
  </si>
  <si>
    <t>Vigencia Futura 6000002415 por $400.000.000  Ordenanza 53 del 3 de noviembre de 2017 , actualizado con CDP 3500038667 del 9 de enero de 2018 y RPC 4500045851 del 24 de enero de 2018. El proceso contractual lo lidera la Dirección de Informática de la Secretaría de Gestión Humana y Desarrollo Organizacional</t>
  </si>
  <si>
    <t>Jorge Hugo Elejalde López, Director Sistemas de Información y Catastro</t>
  </si>
  <si>
    <t>Actualizaciones catastrales realizadas en el Departamento de Antioquia.</t>
  </si>
  <si>
    <t>Fortalecimiento de la gestion catastral (actualizacion y conservacion) en el departamendo de Antioquia</t>
  </si>
  <si>
    <t>Fortalecimiento tecnologico</t>
  </si>
  <si>
    <t>Vigencia Futura 6000002416 por $404591508 Ordenanza 53 del 3 de noviembre de 2017 , actualizado con CDP 3500038666 del 9 de enero de 2018 y RPC 4500045854 del 24 de enero de 2018. El proceso contractual lo lidera la Dirección de Informática de la Secretaría de Gestión Humana y Desarrollo Organizacional</t>
  </si>
  <si>
    <t>Fortalecimiento tecnico</t>
  </si>
  <si>
    <t>Adquisicion de prendas institucionales
(Compentencia: Comunicaciones</t>
  </si>
  <si>
    <t>Competencia de Comunicaciones
Responsable por Dirección Jorge Hugo Elejalde López</t>
  </si>
  <si>
    <t>Soporte Licencias ArcGis - (desktop y server) Dirección  Catastro 
(Competencia Dirección de informática)</t>
  </si>
  <si>
    <t>Licencias ArcGIS</t>
  </si>
  <si>
    <t>Tramite a requerimiento de la dependencia: Estas licencias son requeridas para realizar ediciones geográficas en la Geatabase de los 124 municipios del Departamento de 
Antioquia, con el fin fin de mantener actualizada la información espacial geográfica en cumplimiento de la misión de la Dirección de Sistemas de Información y Catastro del Departamento de Antioquia. El proceso contractual lo lidera la Dirección de Informática de la Secretaría de Gestión Humana y Desarrollo Organizacional</t>
  </si>
  <si>
    <t>81111811 -81111805 - 81161700</t>
  </si>
  <si>
    <t xml:space="preserve">prestación de servicios para la conectividad, soporte, mantenimiento y gestión de la infraestructura tecnológica del sistema catastral de Antioquia.
</t>
  </si>
  <si>
    <t>Renovar el servicio de software Updates license &amp; support para los productos Oracle que posee el Departamento de Administrativo De Planeación</t>
  </si>
  <si>
    <t>Licencias ORACLE</t>
  </si>
  <si>
    <t>Apoyar la gestión de la direccion de sistemas de informacion y catastro (conservacion, actualizacion y sistema geografico catastral)</t>
  </si>
  <si>
    <t>14 MESES</t>
  </si>
  <si>
    <t>Fernando León Henao Zea</t>
  </si>
  <si>
    <t>3839123</t>
  </si>
  <si>
    <t>fernando.henao@antioquia.gov.co</t>
  </si>
  <si>
    <t>Construcción formulación e implementación de estrategias transversales generadoras de desarrollo desde la gerencia de
Municipios del Departamento de Antioquia</t>
  </si>
  <si>
    <t>220165</t>
  </si>
  <si>
    <t>Estratégias de promoción implementadas</t>
  </si>
  <si>
    <t>Encuentros subregionales con Alcaldes, Concejales y Líderes Comunitarios</t>
  </si>
  <si>
    <t>17-12-7047054</t>
  </si>
  <si>
    <t>Servicios Aéreos Territorios Nacionales - SATENA</t>
  </si>
  <si>
    <t xml:space="preserve">Vigencia futura  6000002130 por $25.750.000 Ordenanza 011 del 18 de julio de 2017. El DAP aporta supervisión Administrativa, Financiera, Jurídica, coordinación. </t>
  </si>
  <si>
    <t>Administrativa, Financiera, Jurídica, coordinación.</t>
  </si>
  <si>
    <t>Formación y la capacitación de los Alcaldes, Concejales y Líderes Comunitarios en Plan de Ordenamiento Territorial</t>
  </si>
  <si>
    <t>Henry Lopez Jimenez</t>
  </si>
  <si>
    <t>Formación y la capacitación de los Alcaldes, Concejales y Líderes Comunitarios en formulación y evaluación de proyectos</t>
  </si>
  <si>
    <t>Fortalecimiento a los proyectos</t>
  </si>
  <si>
    <t>Adquisición de equipamiento Gerencia de Municipios</t>
  </si>
  <si>
    <t xml:space="preserve">4 MESES </t>
  </si>
  <si>
    <t>Monitoreo y seguimiento a Cafes con el Gobernador</t>
  </si>
  <si>
    <t>Dotación  camisas y distintivos para los empleados publicos que realizan actividades en los municipios del Departamento de Antioquia</t>
  </si>
  <si>
    <t>Posicionamiento y seguimiento de la gestiòn administrtativa departamental en el territorio</t>
  </si>
  <si>
    <t>Suministro y dotaciòn de material promocional de la gestión departamental adelandada por la Gerencia de Municipios</t>
  </si>
  <si>
    <t>Servicios para la Administración, Operación del Centro de Servicios de Informática, y Servicios de Hosting, para el apoyo tecnológico a la plataforma informática utilizada en la Administración Departamental, en 2018
(Competencia Dirección de informática)</t>
  </si>
  <si>
    <t>3839171</t>
  </si>
  <si>
    <t>Mejoramiento de los aplicativos informáticos para la gestión pública departamental Departamento de Antioquia</t>
  </si>
  <si>
    <t>Contratista  mesa de ayuda</t>
  </si>
  <si>
    <t>Competencia de la Secretaria de Gestion Humana (Dirección de informática); 
Diana María Pérez Blandon
Responsable por la Dirección Miguel Andres Quintero Calle</t>
  </si>
  <si>
    <t>Fortalecimiento a los servidores de la Gobernación de Antioquia y de los municipios del Departamento en formulación de proyectos y MGA a servidores municipales y departamentales, SUIFP entre otros (Capacitación y asesoría administraciones)</t>
  </si>
  <si>
    <t>Capacitación y asesoría administraciones</t>
  </si>
  <si>
    <t>Dirección banco de proyectos</t>
  </si>
  <si>
    <t>Tecnica, Administrativa, Financiera, Jurídica, coordinación</t>
  </si>
  <si>
    <t>Diseño y ejecución de un diplomado en formulación y seguimiento de proyectos y MGA a servidores departamentales, SUIFP entre otros (Capacitación y asesoría administraciones)</t>
  </si>
  <si>
    <t>Elaboración cartillas y difusión</t>
  </si>
  <si>
    <t>Competencia de la Oficina de Comunicaciones
Responsable por la Dirección Miguel Andres Quintero Calle</t>
  </si>
  <si>
    <t xml:space="preserve"> La dirección aporta supervisión Administrativa, Financiera, Jurídica, coordinación.</t>
  </si>
  <si>
    <t>Implementación del plan de acción de la gestión para resultados en la Gobernación de Antioquia</t>
  </si>
  <si>
    <t>Modelo de Gestión para resultados diseñado e implementado</t>
  </si>
  <si>
    <t>Implementación del Modelo de Gestión para Resultados en la Gobernación de Antioquia</t>
  </si>
  <si>
    <t>Implementación de los pilares de la GpR</t>
  </si>
  <si>
    <t xml:space="preserve">Vigencia futura  6000002433 por $609.340.846 Ordenanza 062 del 8 de noviembre de 2017. </t>
  </si>
  <si>
    <t>Ofelia Elcy Velásquez Hernández</t>
  </si>
  <si>
    <t xml:space="preserve">Vigencia futura  6000002129 por $56.650.000 Ordenanza 011 del 18 de julio de 2017. El DAP aporta supervisión Administrativa, Financiera, Jurídica, coordinación. </t>
  </si>
  <si>
    <t>Secretaría Seccional de Salud y Protección Social</t>
  </si>
  <si>
    <t>71161202</t>
  </si>
  <si>
    <t>Arrendar inmueble que servirá como sede de trabajo para los funcionarios de la Dirección de Factores de Riesgo de la Secretaria Seccional de Salud y Protección Social de Antioquia en el municipio Turbo</t>
  </si>
  <si>
    <t>Contrato inicio marzo 2017 y continua con vigencia futura hasta el 2018</t>
  </si>
  <si>
    <t xml:space="preserve">Yuliana Andrea Barrientos </t>
  </si>
  <si>
    <t>Técnica área dela salud</t>
  </si>
  <si>
    <t>3835609</t>
  </si>
  <si>
    <t>yuliana.barrientos@antioquia.gov.co</t>
  </si>
  <si>
    <t>Salud Ambiental</t>
  </si>
  <si>
    <t>Muestras analizadas para evaluar el Índice de Riesgo de la Calidad del Agua para Consumo Humano (IRCA)</t>
  </si>
  <si>
    <t xml:space="preserve"> Fortalecimiento de la prevención, vigilancia y control de los factores de riesgo
sanitarios, ambientales y del consumo Todo El Departamento, Antioquia, Occidente</t>
  </si>
  <si>
    <t>01-0030</t>
  </si>
  <si>
    <t>Mejorar lacondiciones ambientales de salud de la población Antioqueña</t>
  </si>
  <si>
    <t>Planes Salud Ambiental-Gestión Proy</t>
  </si>
  <si>
    <t>Sesión 4 comité Interno de Contratación</t>
  </si>
  <si>
    <t>AMIRA MENA BLANQUICET</t>
  </si>
  <si>
    <t>Vigente y en ejecución</t>
  </si>
  <si>
    <t>Arrendar inmueble que servirá como sede de trabajo para los funcionarios de la Dirección de Factores de Riesgo de la Secretaria Seccional de Salud y Protección Social de Antioquia en diferentes municipios categorias 4, 5 y 6 (Turbo)</t>
  </si>
  <si>
    <t>Arrendar inmueble que servirá como sede de trabajo para los funcionarios de la Dirección de Factores de Riesgo de la Secretaria Seccional de Salud y Protección Social de Antioquia en diferentes municipios categorias 4, 5 y 6 (Tarso)</t>
  </si>
  <si>
    <t>Arrendar inmueble que servirá como sede de trabajo para los funcionarios de la Dirección de Factores de Riesgo de la Secretaria Seccional de Salud y Protección Social de Antioquia en diferentes municipios categorias 4, 5 y 6 (Pueblorico)</t>
  </si>
  <si>
    <t>Arrendar inmueble que servirá como sede de trabajo para los funcionarios de la Dirección de Factores de Riesgo de la Secretaria Seccional de Salud y Protección Social de Antioquia en diferentes municipios categorias 4, 5 y 6 (Zaragoza)</t>
  </si>
  <si>
    <t>Arrendar inmueble que servirá como sede de trabajo para los funcionarios de la Dirección de Factores de Riesgo de la Secretaria Seccional de Salud y Protección Social de Antioquia en diferentes municipios categorias 4, 5 y 6 (Yarumal)</t>
  </si>
  <si>
    <t>Arrendar inmueble que servirá como sede de trabajo para los funcionarios de la Dirección de Factores de Riesgo de la Secretaria Seccional de Salud y Protección Social de Antioquia en diferentes municipios categorias 4, 5 y 6 (Ándes)</t>
  </si>
  <si>
    <t>53102700 - 53102710</t>
  </si>
  <si>
    <t>Uniformes - Uniformes corporativos (compentencia oficina de comunicaciones)</t>
  </si>
  <si>
    <t>Toma y análisis de muestras de aguas de lastre de los municipios de Turbo, Caucasia y Puerto Berrio</t>
  </si>
  <si>
    <t>Contratar estudio o adquirir equipo para  análisis de calidad de aire y ruido, para evaluar los efectos en salud.</t>
  </si>
  <si>
    <t>80101708</t>
  </si>
  <si>
    <t>Actividades de vigilancia por sustancias químicas en el municipio de Zaragoza- mercurio</t>
  </si>
  <si>
    <t>Junio</t>
  </si>
  <si>
    <t>Rosendo Orozco Cardona</t>
  </si>
  <si>
    <t>3839905</t>
  </si>
  <si>
    <t>rosendo.orozco@antioquia.gov.co</t>
  </si>
  <si>
    <t>Fortalecimiento de la Vigilancia epidemiologica, prevención y control de las
intoxicaciones por sustancias químicas en el Departamento de Antioquia</t>
  </si>
  <si>
    <t xml:space="preserve"> 01-0026</t>
  </si>
  <si>
    <t>Fomento uso seguro de sustan qcas</t>
  </si>
  <si>
    <t>Rosendo Eliecer Orozco C.</t>
  </si>
  <si>
    <t>Actividades de vigilancia por sustancias químicas en el municipio de Zaragoza - plaguicidas</t>
  </si>
  <si>
    <t>85161503 - 81101706</t>
  </si>
  <si>
    <t>Realizar el mantenimiento preventivo y reparación de los microscopios de la Red de Microscopia de Antioquia y estereoscopios de entomología</t>
  </si>
  <si>
    <t>Luis Armando Galeano Marín</t>
  </si>
  <si>
    <t>Profesional especializado</t>
  </si>
  <si>
    <t>3839879</t>
  </si>
  <si>
    <t>armando.galeano@antioquia.gov.co</t>
  </si>
  <si>
    <t>Salud Pública</t>
  </si>
  <si>
    <t>Mortalidad por dengue</t>
  </si>
  <si>
    <t>Contribuir en el mejoramiento de las condiciones de salud pública de la población antioqueña,
a través de estrategias de Atención Primaria en Salud.</t>
  </si>
  <si>
    <t>01-0021</t>
  </si>
  <si>
    <t>Fumigación ETV,medidas barrera,intervención de criaderos</t>
  </si>
  <si>
    <t>Luis Armando Galeano M.</t>
  </si>
  <si>
    <t>Realizar la investigacion cientifica del riesgo de las enfermedades transmitidas por vectores y ejecutar las medidas de intervencion para la prevención y control de los mismos en el departamento de Antioquia</t>
  </si>
  <si>
    <t>Acta No. 043 Consejo de Gobierno</t>
  </si>
  <si>
    <t>CORPORACION DE PARTICIPACION MIXTA INSTITUTO COLOMBIANO DE MEDICINA TROPICAL</t>
  </si>
  <si>
    <t>93131703</t>
  </si>
  <si>
    <t>Noviembre 2017 vigencia Futura año 2018</t>
  </si>
  <si>
    <t>Contratación Directa - Contratos para el Desarrollo de Actividades Científicas y Tecnológicas</t>
  </si>
  <si>
    <t>Octubre</t>
  </si>
  <si>
    <t>85131700 - 85131708</t>
  </si>
  <si>
    <t>Investigacion efectividad metodos de control  Aedes Aegypti</t>
  </si>
  <si>
    <t xml:space="preserve">meses </t>
  </si>
  <si>
    <t>Apoyar la Inspección y Vigilancia de la Gestión Interna de Residuos Hospitalarios en establecimientos prestadores de servicios de salud y otras actividades  y la vigilancia de la calidad de agua de conusmo humano del Departamento en los municipios categorías 4, 5 y 6</t>
  </si>
  <si>
    <t>Carlos Samuel Osorio</t>
  </si>
  <si>
    <t>3839849</t>
  </si>
  <si>
    <t>carlos.osorio@antioquia.gov.co</t>
  </si>
  <si>
    <t xml:space="preserve">  Desarrollo de la IVC de la gestión interna de residuos hospitalarios y similares en
establecimientos generadores Todo El Departamento, Antioquia, Occidente</t>
  </si>
  <si>
    <t>01-0024</t>
  </si>
  <si>
    <t>Verificación GIRHS-Establecim Generad</t>
  </si>
  <si>
    <t>Carlos Samuel Osorio Céspedes</t>
  </si>
  <si>
    <t>76121901</t>
  </si>
  <si>
    <t>Recolectar, transportar y tratar por incineración, estabilización y/o desnaturalización residuos peligrosos producto de actividades de la SSSA</t>
  </si>
  <si>
    <t>85111509 - 70122006</t>
  </si>
  <si>
    <t>Suministrar los insumos necesarios para realizar jornadas de vacunación antirrábica de caninos y felinos en el departamento de Antioquia</t>
  </si>
  <si>
    <t>Iván de Jesús Ruiz Monsalve</t>
  </si>
  <si>
    <t>3839436</t>
  </si>
  <si>
    <t>ivan.ruiz@antioquia.gov.co</t>
  </si>
  <si>
    <t xml:space="preserve"> Fortalecimiento de la gestión integral de las zoonosis Todo El Departamento, Antioquia,
Occidente
Antioquia, Occidente</t>
  </si>
  <si>
    <t>01-0023</t>
  </si>
  <si>
    <t>vacunacion caninos y felinos</t>
  </si>
  <si>
    <t>85111509</t>
  </si>
  <si>
    <t>Contratar un Operador de la Unidad Móvil Quirúrgica Veterinaria (Animóvil), para ejecutar  el programa de control natal en la población canina y felina de los municipios del Departamento de Antioquia</t>
  </si>
  <si>
    <t>Esterilización de caninos y felinos</t>
  </si>
  <si>
    <t>Realizar los análisis de laboratorio para el diagnóstico de la rabia en cerebros caninos, felinos y quirópteros tomados en el Departamento de Antioquia, y realizar pruebas especiales de laboratorio para otros eventos zoonóticos</t>
  </si>
  <si>
    <t>Vigilancia Activa de  la rabia</t>
  </si>
  <si>
    <t>51140000 - 51212209</t>
  </si>
  <si>
    <t xml:space="preserve">Adquisición de Medicamentos Monopolio del Estado </t>
  </si>
  <si>
    <t>Contrato inicio en 2017 y continua con vigencia futura hasta el 2018</t>
  </si>
  <si>
    <t>Luis Carlos Gaviria G.</t>
  </si>
  <si>
    <t>3839948</t>
  </si>
  <si>
    <t>luis.gaviria@antioquia.gov.co</t>
  </si>
  <si>
    <t>Fortalecimiento de la vigilancia sanitaria de la calidad de los medicamentos y afines
Todo El Departamento, Antioquia, Occidente</t>
  </si>
  <si>
    <t>01-0020</t>
  </si>
  <si>
    <t>Fondo Rotatorio Estupefacientes</t>
  </si>
  <si>
    <t>Acta No 045</t>
  </si>
  <si>
    <t>FONDO NACIONAL DE ESTUPEFACIENTES</t>
  </si>
  <si>
    <t>Paola Andrea Gómez</t>
  </si>
  <si>
    <t>78101801 - 78101501</t>
  </si>
  <si>
    <t>Prestar servicios de transporte de Medicamentos Monopolio del Estado desde el Fondo Nacional de Estupefacientes Ubicado en Bogotá hasta el Fondo Rotatorio de Estupefacientes del departamento de Antioquia ubicado en Medellín.</t>
  </si>
  <si>
    <t>Vigilancia sanitaria-Calidad Medicamen</t>
  </si>
  <si>
    <t>85131604  - 73101701 - 85121803 - 85151508</t>
  </si>
  <si>
    <t>Prestar el servicio de análisis de laboratorio por medio de ensayos fisicoquímicos, microbiológicos a diferentes productos farmacéuticos para acciones de inspección, vigilancia y control.</t>
  </si>
  <si>
    <t>55121802</t>
  </si>
  <si>
    <t>Elaborar y entregar carnets para los operadores de equipos de rayos X inscritos en la Secretaría Seccional de Salud y Protección Social de Antioquia</t>
  </si>
  <si>
    <t>Piedad Martinez Galeano</t>
  </si>
  <si>
    <t>Profesional universitaria</t>
  </si>
  <si>
    <t>3839943</t>
  </si>
  <si>
    <t>ipseps@antioquia.gov.co</t>
  </si>
  <si>
    <t>Fortalecimiento de la Vigilancia Sanitaria en el uso de radiaciones y en la oferta de
servicios de seguridad y salud en el trabajo Todo El Departamento, Antioquia, Occidente</t>
  </si>
  <si>
    <t>01-0022</t>
  </si>
  <si>
    <t>Promoción de SO y Protección radiológica</t>
  </si>
  <si>
    <t>María Piedad Martinez Galeano</t>
  </si>
  <si>
    <t>77101804 - 77101505 - 20121921</t>
  </si>
  <si>
    <t>Contratar la realización del control de calidad de equipos de rayos x y los niveles orientativos en las practicas radiologicas</t>
  </si>
  <si>
    <t>Control Calidad equipos de Rx  ESE-IPS</t>
  </si>
  <si>
    <t>83101503</t>
  </si>
  <si>
    <t>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t>
  </si>
  <si>
    <t>John William Tabares Morales</t>
  </si>
  <si>
    <t>3839883</t>
  </si>
  <si>
    <t>johnwilliam.tabares@antioquia.gov.co</t>
  </si>
  <si>
    <t>Fortalecimiento de la inspección, vigilancia y control de la calidad del agua para
consumo humano y uso recreativo Todo El Departamento, Antioquia, Occidente</t>
  </si>
  <si>
    <t>03-0009</t>
  </si>
  <si>
    <t>Análisis de calidad del agua</t>
  </si>
  <si>
    <t>Acta 044</t>
  </si>
  <si>
    <t>Julio</t>
  </si>
  <si>
    <t>86111604</t>
  </si>
  <si>
    <t>Asesorar y certificar n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t>
  </si>
  <si>
    <t>3839884</t>
  </si>
  <si>
    <t>41121807
41122409
41113319</t>
  </si>
  <si>
    <t>Adquirir reactivos y accesorios para la determinacion de caracteristicas fisicoquimicas en aguas de consumo humano y uso recreativo</t>
  </si>
  <si>
    <t>3839880</t>
  </si>
  <si>
    <t>Adquirir reactivos Colilert, Pseudolert, insumos y mantenimiento del equipo del Laboratorio Departamental de Salud Pública</t>
  </si>
  <si>
    <t xml:space="preserve"> MESES</t>
  </si>
  <si>
    <t>3839881</t>
  </si>
  <si>
    <t>Compra de insumos para el programa de muestreo de alimentos y luminometros.</t>
  </si>
  <si>
    <t>Ivan D Zea Carrasquilla</t>
  </si>
  <si>
    <t>Tecnico Area Salud</t>
  </si>
  <si>
    <t>3839946</t>
  </si>
  <si>
    <t>ivan.zea@antioquia.gov.co</t>
  </si>
  <si>
    <t>• Fortalecimiento de la vigilancia de la calidad e inocuidad de alimentos y bebidas todo el departamento</t>
  </si>
  <si>
    <t>01-0019</t>
  </si>
  <si>
    <t>% de municipios intervenidos con acciones para el mejoramiento  de la calidad e inocuidad en alimentos</t>
  </si>
  <si>
    <t>Calibracion de equipos luminometros</t>
  </si>
  <si>
    <t>Septiembre</t>
  </si>
  <si>
    <t>2 mes</t>
  </si>
  <si>
    <t xml:space="preserve">Crear, diseñar, producir, emitir y publicar material audiovisual y escrito para las campañas de información, educación y comunicación de la Secretaría de Salud y Protección Social de Antioquia. </t>
  </si>
  <si>
    <t>3839906</t>
  </si>
  <si>
    <t>78101604</t>
  </si>
  <si>
    <t>Prestación de servicios de transporte terrestre automotor para apoyar la gestión de las dependencias  de la Gobernación - Secretaría Seccional de Salud y Protección Social</t>
  </si>
  <si>
    <t>Subsecretaria Logistica</t>
  </si>
  <si>
    <t>Servicios de sistemas y administración de componentes de sistemas</t>
  </si>
  <si>
    <t>Responsabilidad de la direccion de Informatica - Subsecretaria Logistica</t>
  </si>
  <si>
    <t>Ivan D Zea C</t>
  </si>
  <si>
    <t>Disponer de espacios y de la operación logística para la realización de eventos académicos (responsabilidad de la oficina de comunicaciones)</t>
  </si>
  <si>
    <t>Designar estudiantes de las universidades públicas para la realización de la p´ractica academica con el fin de brindar apoyo a la gestión del departamento de Antioquia y sus regiones durante el primer semestre del 2018</t>
  </si>
  <si>
    <t>81112105
81112210
81112403
81111702</t>
  </si>
  <si>
    <t>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t>
  </si>
  <si>
    <t xml:space="preserve">Patricia Elena Pamplona Amaya </t>
  </si>
  <si>
    <t>Profesional Especializada</t>
  </si>
  <si>
    <t xml:space="preserve"> 3839809</t>
  </si>
  <si>
    <t xml:space="preserve">Patricia.pamplona@antioquia.gov.co </t>
  </si>
  <si>
    <t>Fortalecimiento Autoridad Sanitaria</t>
  </si>
  <si>
    <t>Inspeccionar y vigilar  el 100% de las Direcciones Locales de  Salud, Empresas Administradoras de  Planes de  Beneficios y Prestadores de Servicios de  Salud Sociales del estado.</t>
  </si>
  <si>
    <t>Fortalecimiento de las TIC en la Secretaria Seccional de Salud y Protección Social</t>
  </si>
  <si>
    <t>01-0034</t>
  </si>
  <si>
    <t>Actualizar plataforma tecnologica de Hardware , software , comunicacines y redes .</t>
  </si>
  <si>
    <t>Acta 44</t>
  </si>
  <si>
    <t>VALOR+ S.A.S</t>
  </si>
  <si>
    <t xml:space="preserve">Jaime Alberto Jimenez 
Angela Jaramillo Blandón </t>
  </si>
  <si>
    <t>Tecnica, Administrativa, Financiera</t>
  </si>
  <si>
    <t>Realizar el mantenimiento, soporte y actualización de los módulos de nómina SX Advanced y el sistema de administración de muestras del Laboratorio Departamental de Salud Pública.</t>
  </si>
  <si>
    <t>Fortalecer  los componetes  del sistema de información</t>
  </si>
  <si>
    <t>XENCO S.A</t>
  </si>
  <si>
    <t xml:space="preserve">Angela Jaramillo Blandon </t>
  </si>
  <si>
    <t>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t>
  </si>
  <si>
    <t>Prestar Servicios de Salud de mediana y alta complejidad, dirigidos a la población pobre no cubierta con subsidios a la demanda del Departamento de Antioquia, incluye las atenciones de pacientes de los programas de VIH_SIDA y Tuberculosis y medicamentos. ESE Hospital La María.</t>
  </si>
  <si>
    <t>Cesar Mauricio Ruiz Chaverra</t>
  </si>
  <si>
    <t>Director Atención a las Personas</t>
  </si>
  <si>
    <t>383 98 21</t>
  </si>
  <si>
    <t>cesarmauricio.ruiz@antioquia.gov.co</t>
  </si>
  <si>
    <t>Población Pobre No Afiliada atendida en salud con recursos a cargo del Departamento</t>
  </si>
  <si>
    <t> Servicio atención en salud a la población pobre y vulnerable Todo El Departamento, Antioquia, Occidente</t>
  </si>
  <si>
    <t>07-0056</t>
  </si>
  <si>
    <t>Contratación de mediana y alta complejidad</t>
  </si>
  <si>
    <t>ESE Hospital La María</t>
  </si>
  <si>
    <t>Inició en 2017, con vigencia futura aprobada 2018 y se solicitará vigencia futura para darle continuidad en 2019</t>
  </si>
  <si>
    <t>Carlos Arturo Cano Rios</t>
  </si>
  <si>
    <t>Supervisión técnica, administrativa y financiera</t>
  </si>
  <si>
    <t>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t>
  </si>
  <si>
    <t xml:space="preserve"> ESE Hospital Manuel Uribe Angel de Envigado</t>
  </si>
  <si>
    <t>Fernando Arturo Berrio</t>
  </si>
  <si>
    <t>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t>
  </si>
  <si>
    <t>Contratación de mediana  complejidad</t>
  </si>
  <si>
    <t>ESE Hospital San Vicente de Paul de Caldas</t>
  </si>
  <si>
    <t>Prestación de Servicios de Salud de mediana complejidad y servicios autorizados por la Secretaría Seccional de Salud y Protección Social de Antioquia, dirigidos a la población pobre no cubierta con subsidios a la demanda del departamento de Antioquia- ESE METROSALUD</t>
  </si>
  <si>
    <t>20 meses</t>
  </si>
  <si>
    <t>ESE METROSALUD</t>
  </si>
  <si>
    <t>Daniel Arbeláez Botero</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</si>
  <si>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t>
  </si>
  <si>
    <t>17 meses</t>
  </si>
  <si>
    <t>Oswaldo Paniagua</t>
  </si>
  <si>
    <t>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t>
  </si>
  <si>
    <t>85101604  Y 85101501</t>
  </si>
  <si>
    <t>Prestación de servicios de salud de baja y mediana  complejidad para la  población pobre no cubierta con subsidios a la demanda residente en el municipio de Puerto Berrío.</t>
  </si>
  <si>
    <t>11Meses</t>
  </si>
  <si>
    <t>Contratación de Baja y mediana complejidad</t>
  </si>
  <si>
    <t>Prestación de servicios de salud de baja complejidad o de primer nivel de atención para la  población pobre no cubierta con subsidios a la demanda residente en el municipio de Zaragoza</t>
  </si>
  <si>
    <t>Contratación de Baja complejidad</t>
  </si>
  <si>
    <t>Manuel Enrique daza</t>
  </si>
  <si>
    <t xml:space="preserve">Garantizar la prestación de los servicios de atención psiquiátrica integral y asistencia social a las personas que sean declaradas jurídicamente inimputables por trastorno mental o inmadurez psicológica. </t>
  </si>
  <si>
    <t>21 meses</t>
  </si>
  <si>
    <t>Presupuesto de entidad nacional</t>
  </si>
  <si>
    <t>Angela Patricia Palacio Molina</t>
  </si>
  <si>
    <t>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t>
  </si>
  <si>
    <t>Contratación de mediana complejidad</t>
  </si>
  <si>
    <t>Celmira Duque Cardona</t>
  </si>
  <si>
    <t xml:space="preserve">Prestar servicios de salud de mediana  alta complejidad  para la población pobre  de Antioquia no cubierta con subsidios a la demanda y  dar soporte a la red pública de hospitales de Antioquia y apoyar la referencia y contra referencia de pacientes. </t>
  </si>
  <si>
    <t xml:space="preserve">Diana Ceballos </t>
  </si>
  <si>
    <t xml:space="preserve">Realizar la auditoría  de cobros y recobros a la facturación radicada en la SSSA por servicios y tecnologías no cubiertos por el plan de beneficios, para los afiliados al Régimen Subsidiado del Departamento de Antioquia </t>
  </si>
  <si>
    <t>Apoyo administrativo a la prestación de servicos de salud</t>
  </si>
  <si>
    <t>Jorge Balbín Quiros</t>
  </si>
  <si>
    <t xml:space="preserve">Prestar el servicio de transporte terrestre automotor para apoyar la gestión de la Direccion de atención a las personas- . Secretaría Seccional de Salud y Protección Social </t>
  </si>
  <si>
    <t>Se hace en conjunto con otras Direcciones de la SSSA</t>
  </si>
  <si>
    <t>Beatriz Lopera</t>
  </si>
  <si>
    <t>Prestar el servicio de apoyo logístico para realizar la asesoría, asistencia técnica e inspección y vigilancia  en la  normatividad que regula el sistema General de Seguridad Social en Salud a los Actores del Sistema en los municipios del Departamento de Antioquia.”</t>
  </si>
  <si>
    <t>Se hace en conjunto con el Proyecto fortalecimiento del Aseguramiento</t>
  </si>
  <si>
    <t>Paula Zapata Gallego</t>
  </si>
  <si>
    <t>Suministro de planta eléctrica de  emergencia y conexiones para las dependencias del Hangar 71.</t>
  </si>
  <si>
    <t>Nicolás Antonio Montoya Calle</t>
  </si>
  <si>
    <t>3838959</t>
  </si>
  <si>
    <t>nicolas.montoya@antioquia.gov.co</t>
  </si>
  <si>
    <t>Tasa de mortalidad general</t>
  </si>
  <si>
    <t>Mejoramiento de la capacidad de respuesta institucional en salud ante emergencias y desastres, para impactar la
mortalidad Medellín, Antioquia, Occidente</t>
  </si>
  <si>
    <t>23-0010</t>
  </si>
  <si>
    <t>Muertes por emergencias y desastres</t>
  </si>
  <si>
    <t>*Gestión del riesgo de desastres
*Gestionar solicitudes servicios de salud</t>
  </si>
  <si>
    <t>Mantenimiento preventivo y correctivo con suministro de repuestos de las unidades del sistema ininterrumpido de potencia (UPS) instalados en el Centro Administrativo Departamental CAD y sedes externas.</t>
  </si>
  <si>
    <t>Modernización del sistema de aire acondicionado del CRUE Departamental y mantenimiento a otros equipos de aire acondicionado del hangar 71</t>
  </si>
  <si>
    <t>Santiago Marín</t>
  </si>
  <si>
    <t>Santiago Marin</t>
  </si>
  <si>
    <t>Prestación de servicios de operador de telefonía celular para la Gobernación de Antioquia</t>
  </si>
  <si>
    <t>*Gestión del Proyecto
* Gestión del riesgo de desastres
*Gestionar solicitudes servicios de salud
*Asesoría y Asistecia Técnica
*Inspección y Vigilancia</t>
  </si>
  <si>
    <t>Proveer medicamentos, antídotos e insumos medico quirúrgicos al Centro de Reservas en Salud del Centro Regulador de Urgencias, Emergencias y Desastres –CRUE- del Departamento de Antioquia, para el apoyo a la atención de urgencias, emergencias y desastres.</t>
  </si>
  <si>
    <t>Luis Fernando Gallego Arango</t>
  </si>
  <si>
    <t>3839798</t>
  </si>
  <si>
    <t>infraccionesmisionmedica@antioquia.gov.co</t>
  </si>
  <si>
    <t>*Gestión del riesgo de desastres
* Gestionar solicitudes de servicios de salud</t>
  </si>
  <si>
    <t>Suministro de dantrolene para la atención de hipertermia maligna en el Departamento de Antioquia</t>
  </si>
  <si>
    <t>*Gestionar solicitudes servicios de salud</t>
  </si>
  <si>
    <t>Prestación de servicios de asesoría especializada en farmacología y toxicología a los actores del Sistema General de Seguridad Social en Salud y al Centro Regulador de Urgencias, Emergencias y Desastres –CRUE- del Departamento de Antioquia.</t>
  </si>
  <si>
    <t>*Gestión del Proyecto
* Gestión del riesgo de desastres
*Gestionar solicitudes servicios de salud
*Asesoría y Asistencia Técnica</t>
  </si>
  <si>
    <t>Janeth Fernanda Llano Saavedra</t>
  </si>
  <si>
    <t>Prestar el servicio de apoyo logístico para realizar asesorías y actividades orientadas a mejorar la capacidad de respuesta institucional en salud ante emergencias y desastres.</t>
  </si>
  <si>
    <t>*Gestión del Proyecto
* Gestión del riesgo de desastres
*Asesoría y Asistecia Técnica</t>
  </si>
  <si>
    <t>Socorro Stella Salazar Santamaría</t>
  </si>
  <si>
    <t>Adquisición e instalación de diademas telefónicas con sus respectivos adaptadores modular y de corriente, para el Centro Regulador de Urgencias, Emergencias y Desastres -CRUE- del Departamento de Antioquia-Secretaría Seccional de Salud y Protección Social.</t>
  </si>
  <si>
    <t>*Gestión del Proyecto
* Gestión del riesgo de desastres
*Gestionar solicitudes servicios de salud</t>
  </si>
  <si>
    <t>Adquisición de kits educativos para la promoción de la donación de sangre</t>
  </si>
  <si>
    <t>Victoria Eugenia Villegas Cardenas</t>
  </si>
  <si>
    <t>3839950</t>
  </si>
  <si>
    <t>victoria.villegas@antioquia.gov.co</t>
  </si>
  <si>
    <t xml:space="preserve">Adquisición de equipos audiovisuales y accesorios para la sala de crisis del Centro Regulador de Urgencias, Emergencias -CRUE- </t>
  </si>
  <si>
    <t>Servidor de la Subsecretaria Logística</t>
  </si>
  <si>
    <t>Servidor de la subsecretaria logistica</t>
  </si>
  <si>
    <t>Alquiler de infraestructura para el sistema de radiocomunicaciones de la Gobernación de Antioquia</t>
  </si>
  <si>
    <t>Enlaces Inalámbricos Digitales S.A.S.</t>
  </si>
  <si>
    <t>Inicia en 2017, con vigencia futura aprobada 2018; se solicitará vigencia futura para adición y prórroga  y darle así continuidad en 2019</t>
  </si>
  <si>
    <t>Luis Fernando Gallego Arango (Financiero - Administrativo)
Ingeniero sistemas o electrónico (Técnica)</t>
  </si>
  <si>
    <t>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t>
  </si>
  <si>
    <t>?</t>
  </si>
  <si>
    <t>Designar estudiantes de las universades públicas o privadas para la realización de la práctica académica, con el fin de brindar apoyo a la gestión del Departamento de Antioquia y sus subregiones durante el segundo semestre de 2018</t>
  </si>
  <si>
    <t>Diego Fernando Bedoya Gallo</t>
  </si>
  <si>
    <t>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t>
  </si>
  <si>
    <t>10  meses</t>
  </si>
  <si>
    <t>CES</t>
  </si>
  <si>
    <t>Carlos Mario Tamayo</t>
  </si>
  <si>
    <t xml:space="preserve">Apoyar a la promoción de los estilos de vida saludables - actividad física </t>
  </si>
  <si>
    <t>Alexandra Jimena Jiménez</t>
  </si>
  <si>
    <t xml:space="preserve">Profesional Universitaria Area salud </t>
  </si>
  <si>
    <t>3835387</t>
  </si>
  <si>
    <t>alexandra.jimenez@antioquia.gov.co</t>
  </si>
  <si>
    <t>Tasa de mortalidad por infarto agudo de miocardio</t>
  </si>
  <si>
    <t>Fortalecimiento estilos de vida saludable y atención de condiciones no trasmisibles-VIDA SALUDABLE</t>
  </si>
  <si>
    <t>10-0029</t>
  </si>
  <si>
    <t>Incremento de la actividad física en la población antioqueña</t>
  </si>
  <si>
    <t>Promoción de la actividad física en los municipios del departamento de Antioquia</t>
  </si>
  <si>
    <t>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t>
  </si>
  <si>
    <t>Mary ruth Brome Bohóquez</t>
  </si>
  <si>
    <t>3835381</t>
  </si>
  <si>
    <t>mary.brome@antioquia.gov.co</t>
  </si>
  <si>
    <t xml:space="preserve"> Incidencia de  VIH/SIDA</t>
  </si>
  <si>
    <t>Fortalecimiento estilos de vida saludables y atención de condiciones no trasmisibles</t>
  </si>
  <si>
    <t xml:space="preserve">Tasa de mortalidad general, Incidencia de  VIH/SIDA, Implementación de la estrategia de maternidad segura y prevención del aborto inseguro en los municipios </t>
  </si>
  <si>
    <t xml:space="preserve">Asesoria y asistencia tecnica, viglancia epidemiologiac y gestion de insumos </t>
  </si>
  <si>
    <t>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t>
  </si>
  <si>
    <t>Dora Gómez</t>
  </si>
  <si>
    <t>3839910</t>
  </si>
  <si>
    <t>dora.gomez@antioquia.gov.co</t>
  </si>
  <si>
    <t>Municipios con Políticas públicas de salud mental implementadas</t>
  </si>
  <si>
    <t>Fortalecimiento de La Convivencia Social y Salud Mental en Todo El Departamento, Antioquia, Occidente</t>
  </si>
  <si>
    <t>10-0031</t>
  </si>
  <si>
    <t>Porcentaje  de Municipios con Políticas públicas de salud mental implementadas</t>
  </si>
  <si>
    <t>Asesoria y asistencia técnica a los actores del sistema de SGSSS</t>
  </si>
  <si>
    <t>Apoyar la Asesoria y Asistencia Tecnica en lo previsto en la dimensión Convivencia y Salud Mental: diferentes violencias, Trastornos Mentales.</t>
  </si>
  <si>
    <t>Adquirir insumos generales para el funcionamiento del Laboratorio Departamental de Salud Pública de Antioquia</t>
  </si>
  <si>
    <t>4 mes</t>
  </si>
  <si>
    <t>Adriana Patricia Echeverri Rios</t>
  </si>
  <si>
    <t>3835402</t>
  </si>
  <si>
    <t>adriana.echeverri@antioquia.gov.co</t>
  </si>
  <si>
    <t>Fortalecer la capacidad resolutiva de los hospitales públicos, teniendo en cuenta su sostenibilidad financiera</t>
  </si>
  <si>
    <t>Fortalecimiento del Laboratorio Departamental de Salud Pública de Antioquia Todo El Departamento, Antioquia, Occidente-LABORATORIO</t>
  </si>
  <si>
    <t>01-0028</t>
  </si>
  <si>
    <t>Laboratorios de la Red del departamento con programa de control de calidad externo implementado</t>
  </si>
  <si>
    <t>Adquirir Equipos y suministros de laboratorio, de medición, de observación yde pruebas (Equipos)</t>
  </si>
  <si>
    <t>Suministrar servicios de Mantenimiento de Equipos de Laboratorio</t>
  </si>
  <si>
    <t>Mantenimiento Equipos de Laboratorio</t>
  </si>
  <si>
    <t>Arrendar el bien inmueble para el funcionamiento del Laboratorio Departamental de Salud Pública de Antioquia.</t>
  </si>
  <si>
    <t>Jojhan Esdivier Lujan Valencia</t>
  </si>
  <si>
    <t xml:space="preserve">Profesional Universitario Area salud </t>
  </si>
  <si>
    <t>3835419</t>
  </si>
  <si>
    <t>jhojan.lujan@antioquia.gov.co</t>
  </si>
  <si>
    <t>Servicios de operación de arriendo</t>
  </si>
  <si>
    <t>Corporación para investigaciones biológicas CIB</t>
  </si>
  <si>
    <t xml:space="preserve">Ninguna </t>
  </si>
  <si>
    <t>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t>
  </si>
  <si>
    <t>3835414</t>
  </si>
  <si>
    <t>Fortalecimiento del LDSPA de Antioquia</t>
  </si>
  <si>
    <t>Fortalecimiento del LDSA de Antioquia</t>
  </si>
  <si>
    <t>Vigilancia, control, asesoria y asistencia tecnica</t>
  </si>
  <si>
    <t>Asesoria externa de Grupo de consultoria en Calidad para el sistema de gestion del Laboratorio Departamental</t>
  </si>
  <si>
    <t>Adquirir insumos para el área de microbiologia clinica, insumos de biología molecular para las áreas del Laboratorio Departamental y Adquisición de cepas ATCC</t>
  </si>
  <si>
    <t>Adriana González</t>
  </si>
  <si>
    <t>Adquirir Equipos y suministros de laboratorio, de medición, de observación yde pruebas (Insumos)</t>
  </si>
  <si>
    <t>Sistema de monitoreo inteligente de temperaturas del Laboratorio Departamental</t>
  </si>
  <si>
    <t>Transporte y envio de muestras biologicas al Instituto Nacional de Salud</t>
  </si>
  <si>
    <t>Capacitacion en sustancias peligrosas, capacitación en validación de métodos análiticos y capacitación en metodología para el personal del Laboratorio Departamental</t>
  </si>
  <si>
    <t>Realizar mantenimiento correctivo y/o correctivo de los equipos Vidas Blue, Tempo y dos (2) equipos Vitek del LDSP de Antioquia</t>
  </si>
  <si>
    <t>Maria del Pilar López Montoya</t>
  </si>
  <si>
    <t>2622714</t>
  </si>
  <si>
    <t>mariap.lopez@antioquia.gov.co</t>
  </si>
  <si>
    <t>Mantenimiento equipo absorción atomica y de Crioscopio</t>
  </si>
  <si>
    <t>Angela Jaramillo Blandón</t>
  </si>
  <si>
    <t>3839807</t>
  </si>
  <si>
    <t>angela.jaramillo@antioquia.gov.co</t>
  </si>
  <si>
    <t>Brindar Atención psicosocial a población víctima del conflicito armado</t>
  </si>
  <si>
    <t>Alexandra Gallo Tabares</t>
  </si>
  <si>
    <t>3835169</t>
  </si>
  <si>
    <t>alexandra.gallo@antioquia.gov.co</t>
  </si>
  <si>
    <t xml:space="preserve">Mantener la tasa de víctimas de violencia intrafamiliar </t>
  </si>
  <si>
    <t xml:space="preserve">Fortalecimiento de la convicencia social y salud mental en todo el departamento de Antioquia </t>
  </si>
  <si>
    <t xml:space="preserve">Número de personas que reciben atención psicosocial a las víctimas del conflicto armado en el Departmento de Antioquia </t>
  </si>
  <si>
    <t>Atención psicosocial a población víctima del conflicito armado</t>
  </si>
  <si>
    <t>Apoyar la gestión de vigilancia en Salud Pública, Asesoría, Asistencia Técnica, de la Infancia y la  Salud Sexual y Reproductiva del Departamento de Antioquia</t>
  </si>
  <si>
    <t>Luz Myriam Cano Velásquez</t>
  </si>
  <si>
    <t>luzmyriam.cano@antioquia.gov.co</t>
  </si>
  <si>
    <t>Mortalidad General</t>
  </si>
  <si>
    <t>Protección al desarrollo integral de los niños y niñas del Todo El Departamento, Antioquia, Occidente</t>
  </si>
  <si>
    <t>07-0078</t>
  </si>
  <si>
    <t>Mortalidad en menores de 1 año y en menores de 5 años</t>
  </si>
  <si>
    <t>Asesoría y Asistencia Técnica y Vigilancia Epidemiológica de los eventos de interés en la infancia</t>
  </si>
  <si>
    <t>7965</t>
  </si>
  <si>
    <t>Universidad de Antioquia - Grupo NACER</t>
  </si>
  <si>
    <t>En este proyecto aportan dos proyectos salud sexual y reproductiva e infancias, se obtienen recursos de ambos rubros. 
Observación a la forma de pago que se evaluará posteriormente</t>
  </si>
  <si>
    <t>Tecnica, Administrativa, Financiera y Logistica</t>
  </si>
  <si>
    <t>Adquirir preservativos para apoyar las acciones de promoción de la salud y prevención de la enfermedad en temas de salud sexual y reproductiva,  en los municipios de Antioquia.</t>
  </si>
  <si>
    <t>Juan Esteban Apraez</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</si>
  <si>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</si>
  <si>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Fortalecimiento de la sexualidad y de los derechos sexuales y reproductivos </t>
  </si>
  <si>
    <t>01-0037</t>
  </si>
  <si>
    <t xml:space="preserve">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</si>
  <si>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 xml:space="preserve">Asesoria y asistencia tecnica, vigilancia epidemiologica,  campaña IEC VIH  , Gestion de insumos </t>
  </si>
  <si>
    <t>Suministrar pruebas rápidas para VIH y SÍFILIS, para la reducción de la brecha al acceso al diagnóstico temprano del VIH y la SÍFILIS</t>
  </si>
  <si>
    <t xml:space="preserve">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t>
  </si>
  <si>
    <t>Fortaleceminiento en la implementación de la estrategia de IAMI Integral</t>
  </si>
  <si>
    <t>Johana Elena Cortés</t>
  </si>
  <si>
    <t>3835385</t>
  </si>
  <si>
    <t>saludpublica.san@antioquia.gov.co</t>
  </si>
  <si>
    <t>Proporción de Bajo Peso al Nacer
Instituciones Públicas Prestadoras de Servicios de Salud con asistencia técnica e implementación de la normatividad vigente de la vigilancia nutricional y atención de la mujer gestante y el bajo peso al nacer
Instituciones Públicas Prestadoras de Servicios de salud con asistencia técnica para la implementación en la normatividad vigente para la vigilancia de la morbilidad y mortalidad por desnutrición en los menores de 5 años
Instituciones Públicas Prestadoras de Servicios de salud con vigilancia nutricional de los eventos de notificación obligatoria en los municipios</t>
  </si>
  <si>
    <t xml:space="preserve">Fortalecimiento en alimentación y nutrición desde la salud Pública </t>
  </si>
  <si>
    <t>07-0080</t>
  </si>
  <si>
    <t xml:space="preserve">Actores del sistema aplicando el conocimiento técnico para la detección oportuna  y atención con calidad  de la malnutrición en la población materno - infantil
Secretarías de Salud  e IPS Municipales  con procesos de Vigilancia nutricional implementados para los eventos de notificación obligatoria, necesarios para la toma de decisiones con enfoque intersectorial 
</t>
  </si>
  <si>
    <t xml:space="preserve">Apoyar el proceso de gestión - desarrollo de capacidades en los actores del sistema, a través de asesoría y asistencia técnica directa en los  municipios del Departamento 
Apoyar el proceso de vigilancia nutricional en salud pública  de los eventos nutricionales  de interés en salud pública, según lineamientos del Instituto Nacional de Salud en los municipios del Departamento </t>
  </si>
  <si>
    <t>Desarrollar acciones para apoyar la gestión del Programa Control de Tuberculosis, Lepra y Programa Ampliado de Inmunizaciones en el marco del Plan Decenal de Salud Pública, Dimensión 6 Vida Saludable y Enfermedades Transmisibles, en el Departamento de Antioquia</t>
  </si>
  <si>
    <t>Marcela Arrubla Villa</t>
  </si>
  <si>
    <t>3839882</t>
  </si>
  <si>
    <t>marcela.arrubla@antioquia.gov.co</t>
  </si>
  <si>
    <t>Coberturas de triple viral en niños de 1 año de edad.</t>
  </si>
  <si>
    <t>Fortalecimiento del PAI en los componentes de vacunación,vigilancia epidemiologica de inmunoprevenibles, tuberculosis y lepra en los actores del SGSSS Todo El Departamento, Antioquia, Occidente</t>
  </si>
  <si>
    <t>01-0036</t>
  </si>
  <si>
    <t>Actores asesorados y Acciones de vigilancia SP</t>
  </si>
  <si>
    <t xml:space="preserve">Asesoría para competencias PAI y otras. Vigilancia SP PAI y otras. Gestionar insumos PAI y otras. </t>
  </si>
  <si>
    <t>Elaboración de seminario para la prevencion de infecciones asociadas a la atención en salud (IAAS)</t>
  </si>
  <si>
    <t>Omaira Marzola</t>
  </si>
  <si>
    <t>3835175</t>
  </si>
  <si>
    <t>dmarzolam@antioquia.gov.co</t>
  </si>
  <si>
    <t>Acciones de vigilancia en salud publica</t>
  </si>
  <si>
    <t>Fortalecimiento de la gestión de las enfermedades inmunoprevenibles, Emergentes, Reemergentes y Desatendidas en Todo El Departamento Antioquia.</t>
  </si>
  <si>
    <t>Fortalecer las actividades de promoción y control de las IAAS contribuyendo a la disminución de las mismas</t>
  </si>
  <si>
    <t>Asesoría y asistencia técnica, seguimiento a planes de mejora, realización de diagnósticos iniciales y finales, convocatorias educativas</t>
  </si>
  <si>
    <t>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t>
  </si>
  <si>
    <t xml:space="preserve">Norelly Areiza Ramirez </t>
  </si>
  <si>
    <t>3835377</t>
  </si>
  <si>
    <t>norelly.areiza@antioquia.gov.co</t>
  </si>
  <si>
    <t>Fortalecimiento de la vigilancia en salud pública a los actores SGSSS Todo El
Departamento, Antioquia, Occidente</t>
  </si>
  <si>
    <t>07-0079</t>
  </si>
  <si>
    <t xml:space="preserve">Protección de la salud con perspectivas de género y enfoque étnico diferencial </t>
  </si>
  <si>
    <t>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t>
  </si>
  <si>
    <t>Gustavo Adolfo Posada</t>
  </si>
  <si>
    <t>3835386</t>
  </si>
  <si>
    <t>gustavo.posada@antioquia.gov.co</t>
  </si>
  <si>
    <t>Tasa Mortalidad Genera</t>
  </si>
  <si>
    <t>01-0045</t>
  </si>
  <si>
    <t>Numero de actores de SGSSS vigilados</t>
  </si>
  <si>
    <t>Monitoreo y seguimiento a la gestión de las acciones de salud pública en las EAPB e IPS</t>
  </si>
  <si>
    <t>Adquirir equipo para análisis de ionfluor</t>
  </si>
  <si>
    <t>Adquirir Equipos y suministros de laboratorio, de medición, de observación y de pruebas (Insumos)</t>
  </si>
  <si>
    <t>Realizar apoyo a la gestión de la Secretaría Seccional de Salud y Protección Social de Antioquia en las acciones planteadas en el plan territorial de salud en el marco del plan decenal de salud pública en el departamento de antioquia.</t>
  </si>
  <si>
    <t>UNIVERSIDAD CES</t>
  </si>
  <si>
    <t>El aporte es del rubro de talento humano</t>
  </si>
  <si>
    <t>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t>
  </si>
  <si>
    <t>MARIA CLAUDIA NOREÑA HENAO</t>
  </si>
  <si>
    <t>P.U</t>
  </si>
  <si>
    <t>3839819</t>
  </si>
  <si>
    <t>maria.norena@antioquia.gov.co</t>
  </si>
  <si>
    <t xml:space="preserve">Inspección y vigilancia a las Direcciones Locales de Salud, Empresas Administradoras de Planes de Beneficios y Prestadores de Servicios de Salud </t>
  </si>
  <si>
    <t>Fortalecimiento Institucional de la Secretaria Seccioal de Salud y Protección Socail de Antioquia y de los actores del S.G.S.S.S, todo el departamento, Antioquia, Occidente</t>
  </si>
  <si>
    <t xml:space="preserve">Actividades de asesoria y asistencia técnica a las ESE, DLS, EPS y demàs actores del Sistema General de Seguridad social en Salud. </t>
  </si>
  <si>
    <t>TIPO C:  Supervisión</t>
  </si>
  <si>
    <t>Vigilancia técnica, juridica, administrativa, contable y finaciera</t>
  </si>
  <si>
    <t xml:space="preserve">Adquisición de medios audiovisuales (proyector) para la secretaria seccional de salud de Antioquia </t>
  </si>
  <si>
    <t>JORGE ENRIQUE MEJIA ARENAS</t>
  </si>
  <si>
    <t>P.U.</t>
  </si>
  <si>
    <t>3839936</t>
  </si>
  <si>
    <t>jorge.mejia@antioquia.gov.co</t>
  </si>
  <si>
    <t>Foratalecimiento de la Autoridad Sanitaria</t>
  </si>
  <si>
    <t>SUBSECRETARIA LOGISTICA</t>
  </si>
  <si>
    <t>Apoyar la gestión territorial  en lo referente al fortalecimiento y sostenibilidad de la Política Pública de Envejecimiento y Vejez,  de los 125 municipios del Departamento de Antioquia en el año 2017</t>
  </si>
  <si>
    <t>Mónica María Vanegas Giraldo</t>
  </si>
  <si>
    <t>3839868</t>
  </si>
  <si>
    <t>personasmayores@antioquia.gov.co</t>
  </si>
  <si>
    <t>Envejecimienhto y Vejez</t>
  </si>
  <si>
    <t>Municipios con politica publica de Envejecimiento y Vejez fortalecida.</t>
  </si>
  <si>
    <t>Envejecimiento y Vejez</t>
  </si>
  <si>
    <t>07-0077</t>
  </si>
  <si>
    <t>Actualización de la Política Púyblica de Envejecimiento y vejez de los municipios del departamento.</t>
  </si>
  <si>
    <t>Luis Fernando Palacio</t>
  </si>
  <si>
    <t>3839830</t>
  </si>
  <si>
    <t>luisfernando.palacio@antioquia.gov.co</t>
  </si>
  <si>
    <t>01-0027</t>
  </si>
  <si>
    <t>Beatriz I Lopera Montoya</t>
  </si>
  <si>
    <t>profesional universitaria area de salud</t>
  </si>
  <si>
    <t>3839941</t>
  </si>
  <si>
    <t>beatriz.loperamontoya@antioquia.gov.co</t>
  </si>
  <si>
    <t>inspección y vigilancia a las  Direcciones locales de salud, empreasasadministradoras de planes de beneficio y de prestadores de servicios de salud</t>
  </si>
  <si>
    <t>Fortalecimiento de la Inspección, Vigilancia y Control Prestadores del Sistema Obligatorio de Salud</t>
  </si>
  <si>
    <t>01-0042</t>
  </si>
  <si>
    <t>visitas de inspección vigilancia y control y de asesoria y asistencia tecnica a los actores del SGSSS</t>
  </si>
  <si>
    <t>Beatriz I Lopera M</t>
  </si>
  <si>
    <t>Tecnica, Juridica y Financiera</t>
  </si>
  <si>
    <t>Modernización de la Red Prestadora de Servicios de Salud</t>
  </si>
  <si>
    <t>01-0041</t>
  </si>
  <si>
    <t>En el marco de la celebración del Día Mundial del  Donante voluntario realizar el reconocimiento a los Donantes voluntario y Habitual de Sangre y a Entidades e Instituciones Amigas de la Donación.</t>
  </si>
  <si>
    <t>Victoria Eugenia Villegas</t>
  </si>
  <si>
    <t xml:space="preserve">profesional universitario </t>
  </si>
  <si>
    <t xml:space="preserve"> 01-0041</t>
  </si>
  <si>
    <t>Celebar el dia mundial del donante voluntario</t>
  </si>
  <si>
    <t>Victoria Eugenia villegas</t>
  </si>
  <si>
    <t>Designar estudiantes de las universidades públicas para la realización de la práctica académica con el fin de brindar apoyo a la gestión del departamento de Antioquia y sus regiones durante el primer semestre del 201</t>
  </si>
  <si>
    <t xml:space="preserve">Victoria Eugenia Villegas Y ALEJANDO ARREDONDO </t>
  </si>
  <si>
    <t>Fortalecer la red publica hospitalaria del Departamento de Antioquia mediante la construcción de la fase final del Hospital Cesar Uribe Piedrahita del Municipio de Caucasia a traves de la SSSA en interacción con la Secretaría de Infraestructura</t>
  </si>
  <si>
    <t>Sandra Angulo</t>
  </si>
  <si>
    <t>sandra.angulo@antioquia.gov.co</t>
  </si>
  <si>
    <t>ESE intervenidas en infraestructura física</t>
  </si>
  <si>
    <t xml:space="preserve">Tipo B1: Supervisión e Interventoría Técnica </t>
  </si>
  <si>
    <t>Tecnica, Juridica y Financiera, administrativa, Interventoria</t>
  </si>
  <si>
    <t>ortalecimiento de la Inspección, Vigilancia y Control Prestadores del Sistema Obligatorio de Salud</t>
  </si>
  <si>
    <t>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t>
  </si>
  <si>
    <t>DIRECTA</t>
  </si>
  <si>
    <t>ERIKA MARIA TORRES FLOREZ</t>
  </si>
  <si>
    <t>PROFESIONAL UNIVERSITARIO</t>
  </si>
  <si>
    <t>3839888</t>
  </si>
  <si>
    <t>erika.torres@antioquia.gov.co</t>
  </si>
  <si>
    <t xml:space="preserve">Línea Estratégica 7: Gobernanza y buen Gobierno
</t>
  </si>
  <si>
    <t>Componente:Bienestar laboral y calidad de vida</t>
  </si>
  <si>
    <t>Programa 1: Fortalecimiento del bienestar laboral y mejoramiento de la  calidad de vida.</t>
  </si>
  <si>
    <t>10-0030</t>
  </si>
  <si>
    <t>Personas atendidas en  los programas de bienestar laboral y calidad de vida</t>
  </si>
  <si>
    <t>Capacitación y adiestramiento del recurso humano de la SSSA.</t>
  </si>
  <si>
    <t>Suministrar el apoyo logistico necasario para el desarrollo de los programa de capacitacion, adiestramiento y preparación para el retiro laboral  para los servidores públicos de la Secretaria Seccional de Salud y Protección Social de de Antioquia.</t>
  </si>
  <si>
    <t>GLORIA ISABEL ESCOBAR MORALES</t>
  </si>
  <si>
    <t>3839734</t>
  </si>
  <si>
    <t>gloriaisabel.escobar@antioquia.gov.co</t>
  </si>
  <si>
    <t xml:space="preserve">Satisfacer las necesidades de bienestar social y aprovechamiento del tiempo libre de los servidores, jubilados y beneficiarios directos de la Secretaria Seccional de Salud y Protección Social de Antioquia.
</t>
  </si>
  <si>
    <t>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t>
  </si>
  <si>
    <t xml:space="preserve">Aprovechamiento del tiempo libre de los servidores y beneficiarios directos de la Secretaria Seccional de Salud y Protección Social de Antioquia. Decreto No.20150000908 de marzo 10 de 2015 (nómina)
</t>
  </si>
  <si>
    <t>Realizar el mantenimiento preventivo, correctivo, calibración de equipos y suministro de repuestos para los equipos de la cadena de frío de la SSSA</t>
  </si>
  <si>
    <t xml:space="preserve">Maria del Rosario Manrique Alzate </t>
  </si>
  <si>
    <t>rosario.manrique@antioquia.gov.co</t>
  </si>
  <si>
    <t>99-9999</t>
  </si>
  <si>
    <t>Blana Isabel Restrepo</t>
  </si>
  <si>
    <t>Suministro y distribucion de elementos de papeleria y utilies de oficina</t>
  </si>
  <si>
    <t>Maria Ines Ochoa</t>
  </si>
  <si>
    <t>Suministro y distribucion de elementos de cafeteria</t>
  </si>
  <si>
    <t>Suministro y distribucion de elementos de aseo</t>
  </si>
  <si>
    <t>Luz Marina Martinez</t>
  </si>
  <si>
    <t>Elborar otros materiales (papeleria)</t>
  </si>
  <si>
    <t>Maria del Rosario Manrique</t>
  </si>
  <si>
    <t>Suministro equipos y bienes muebles  para las dependencias de la Gobernacion de Antioquia.</t>
  </si>
  <si>
    <t>Mria Ines Ochoa</t>
  </si>
  <si>
    <t>Mantenimiento integral (preventivo y/o correctivo) con suministro de repuestos para los vehiculos de propiedad del Departamento</t>
  </si>
  <si>
    <t>Babinton Florez</t>
  </si>
  <si>
    <t>Mantenimiento planta fisica de la Gobernacion  y de las sedes alternas</t>
  </si>
  <si>
    <t>Suministro de combustible para los vehiculos de propiedad del Departamento</t>
  </si>
  <si>
    <t xml:space="preserve">Suministro de combustible gas natural comprimido para uso vehicular y rectificacion </t>
  </si>
  <si>
    <t xml:space="preserve">Contratar el servicio de vigilancia privada, fija, armada,canina y sin arma para el Centro Administrativo Departamental, sus sedes alternas y la Fabrica de Licores y Alcoholes de Antioquia </t>
  </si>
  <si>
    <t>Sergio Alexander Romero</t>
  </si>
  <si>
    <t>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t>
  </si>
  <si>
    <t>Marino Gutierrez</t>
  </si>
  <si>
    <t>Servicio de impresión, fotocopiado fax y scaner, bajo la modalidad de outsourcing para atender la demanda de las distintas dependencias de la Gobernacion de Antioquia, incluyendo Hardware y software, administracion, insumos, papel y recurso humano.</t>
  </si>
  <si>
    <t>Ruth Natalia Restrepo</t>
  </si>
  <si>
    <t>Contratar los seguros que garanticen la proteccion de los activos e intereses patrimoniales, bienes propios y de aquellos por los cuales es legalmente responsable la SSSA.</t>
  </si>
  <si>
    <t>Diana Marcela David</t>
  </si>
  <si>
    <t>Suscripcion a prensa informativa-El Colombiano</t>
  </si>
  <si>
    <t>Contrato de prestacion de servicios de fumigacion integral contra plagas nocivas a la salud publica en las instalaciones del Centro Administrativo Departamental y en las sedes externas.</t>
  </si>
  <si>
    <t>Prestar el servicio de recarga de extintores</t>
  </si>
  <si>
    <t>Dotar a los funcionarios del almacén y de la SSSA de los elementos de protección personal necesarios para realizar actividades de recepción, almacenamiento y distribución de materiales, que son indispensables para la conservación de los biológicos del PAI.</t>
  </si>
  <si>
    <t>Roberto Hernadez</t>
  </si>
  <si>
    <t>Prestacion de servicios de operador de telefonia celular con suministro y/o reposicion de equipo</t>
  </si>
  <si>
    <t>Suministrar tiquetes aéreos para garantizar el desplazamiento de los servidores de la Secretaria Seccional de Salud y Protección Social de Antioquia en comisión oficial y/ o eventos de capacitación</t>
  </si>
  <si>
    <t>Erika Torres Florez</t>
  </si>
  <si>
    <t>Clasificacion, ordenacion descripcion y servicio de almacenaje de documentos correspondientes a los fondos documentales de la Gobernacion de Antioquia, incluyendo materiales y unidades de conservacion</t>
  </si>
  <si>
    <t>Clasificacion, ordenacion descripcion digitalizacion certificada, idexacion, cargue en el sistema de gestion documental mercurio correspondientes a los documentos de archivos de gestion de las diferentes dependencias de la Gobernacion de Antioquia bajo la modalidad</t>
  </si>
  <si>
    <t>Prestar servicios de apoyo a la gestión mediante la realización de publicaciones en prensa</t>
  </si>
  <si>
    <t>Sebastian Espinosa</t>
  </si>
  <si>
    <t>Apoyar la gestión territorial en lo referente a  la construcción e implementación de la Política Pública de Discapacidad Municipal y Departamental, en el marco del Sistema Nacional de Discapacidad.</t>
  </si>
  <si>
    <t>Alexandra Leonor Alvarez Avila</t>
  </si>
  <si>
    <t>profesional Universitario</t>
  </si>
  <si>
    <t>3839751</t>
  </si>
  <si>
    <t>alexandra.alvarez@antioquia.gov.co</t>
  </si>
  <si>
    <t>Población en Situación de Discapacidad</t>
  </si>
  <si>
    <t>Caracterización de personas en situación de discapacidad en el Registro de Localización de Personas con Discapacidad</t>
  </si>
  <si>
    <t>Proteccion a poblacion Vulnerable en el Departamento de Antioquia Etnia, Discapacidad, Genero, Niñez, Adolescencia, Personas Mayores</t>
  </si>
  <si>
    <t>01-0040</t>
  </si>
  <si>
    <t>personas en situación de discapacidad en el Registro de Localización de Personas con Discapacidad</t>
  </si>
  <si>
    <t>Gestion del proyecto</t>
  </si>
  <si>
    <t>SUMINISTRAR COMBUSTIBLE DE AVIACIÓN PARA LAS AERONAVES PROPIEDAD DEL DEPARTAMENTO DE ANTIOQUIA.</t>
  </si>
  <si>
    <t>SAMIR ALONSO MURILLO</t>
  </si>
  <si>
    <t>Lider Gestor - SSSA</t>
  </si>
  <si>
    <t>samir.murillo@antioquia.gov.co</t>
  </si>
  <si>
    <t>Población  de dificil acceso atendida a través de brigadas  de salud del programa aéreo de salud</t>
  </si>
  <si>
    <t>Apoyo a la prestación de servicios de baja complejidad a la población de dificil acceso todo el Departamento,Antioquia</t>
  </si>
  <si>
    <t>01-0035</t>
  </si>
  <si>
    <t xml:space="preserve">Operaciones aéreas, Mantenimiento Aeronáutico, Combustibles, espacio físico. </t>
  </si>
  <si>
    <t>CARLOS EDUARDO GUERRA SUA</t>
  </si>
  <si>
    <t>Supervisor</t>
  </si>
  <si>
    <t>ANA CRISTINA URIBE PALACIO</t>
  </si>
  <si>
    <t>Lider Gestor - Oficina Privada</t>
  </si>
  <si>
    <t>anacristina.uribe@antioquia.gov.co</t>
  </si>
  <si>
    <t>REALIZAR EL MANTENIMIENTO GENERAL DEL AVION CESSNA C208B HK 5116G</t>
  </si>
  <si>
    <t>REALIZAR EL MANTENIMIENTO GENERAL DEL HELICÓPTERO BELL 407 HK 4213G</t>
  </si>
  <si>
    <t>LUIS ALEJANDRO ARANGO RIVERA</t>
  </si>
  <si>
    <t xml:space="preserve">PRESTACIÓN DE SERVICIOS PROFESIONALES PARA EL SOPORTE DE LA OPERACIÓN AEREA DEL DEPARTAMENTO DE ANTIOQUIA: COMO TRIPULANTE Y APOYO EN LAS ACTIVIDADES REQUERIDAS POR EL PERMISO DE OPERACION DEL DEPARTAMENTO DE ANTIOQUIA – PILOTO 2 / BELL 407 </t>
  </si>
  <si>
    <t>ALEJANDRO MELO E</t>
  </si>
  <si>
    <t>PRESTACIÓN DE SERVICIOS PROFESIONALES PARA EL SOPORTE DE LA OPERACIÓN AÉREA DEL DEPARTAMENTO DE ANTIOQUIA: COMO TRIPULANTE Y APOYO EN LAS ACTIVIDADES REQUERIDAS POR EL PERMISO DE OPERACIÓN DEL DEPARTAMENTO DE ANTIOQUIA: PILOTO 2 / CESSNA 208B.</t>
  </si>
  <si>
    <t>PRESTACIÓN DE SERVICIOS PROFESIONALES PARA EL SOPORTE DE LA OPERACIÓN AÉREA DEL DEPARTAMENTO DE ANTIOQUIA: COMO TRIPULANTE Y APOYO EN LAS ACTIVIDADES REQUERIDAS POR EL PERMISO DE OPERACIÓN DEL DEPARTAMENTO DE ANTIOQUIA: PILOTO 3 / CESSNA 208B.</t>
  </si>
  <si>
    <t>PERMITIR EL USO Y GOCE EN CALIDAD DE ARRENDAMIENTO DEL HANGAR 71 DEL AEROPUERTO OLAYA HERRERA DEL MUNICIPIO DE MEDELLÍN UBICADO EN LA CARRERA 67 #1B-15.</t>
  </si>
  <si>
    <t>78181800; 80111700</t>
  </si>
  <si>
    <t>PRESTACIÓN DE SERVICIOS PARA APOYAR LA SUPERVISIÓN, SEGUIMIENTO Y CONTROL DEL MANTENIMIENTO GENERAL DE LAS AERONAVES DEL DEPARTAMENTO DE ANTIOQUIA.</t>
  </si>
  <si>
    <t>JORGE ELIECER VARGAS GARAY</t>
  </si>
  <si>
    <t>SecretarÍa de Hacienda</t>
  </si>
  <si>
    <t>En Blanco</t>
  </si>
  <si>
    <t>Ultima Fecha de Actualizacion</t>
  </si>
  <si>
    <t>Procesos inscritos PAA al 28/02/2018</t>
  </si>
  <si>
    <t>0%        Procesos con CDP, sin iniciar</t>
  </si>
  <si>
    <t>33%                    Estudios Previos publicados en el SECOP</t>
  </si>
  <si>
    <t>66%                               Con Resolucion y/o Carta de aceptacion</t>
  </si>
  <si>
    <t>100%             Con RPC y minuta elaborada</t>
  </si>
  <si>
    <t>Nivel Cumplimiento (indicador del SIG)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</si>
</sst>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sz val="11"/>
      <color theme="1"/>
      <name val="Calibri"/>
      <family val="2"/>
      <scheme val="minor"/>
    </font>
    <font>
      <sz val="11"/>
      <color theme="0"/>
      <name val="Calibri"/>
      <family val="2"/>
      <scheme val="minor"/>
    </font>
    <font>
      <sz val="8"/>
      <color theme="1"/>
      <name val="Calibri"/>
      <family val="2"/>
      <scheme val="minor"/>
    </font>
    <font>
      <b/>
      <sz val="20"/>
      <color indexed="8"/>
      <name val="Arial"/>
      <family val="2"/>
    </font>
    <font>
      <b/>
      <sz val="14"/>
      <color indexed="8"/>
      <name val="Arial"/>
      <family val="2"/>
    </font>
    <font>
      <b/>
      <sz val="26"/>
      <name val="Calibri"/>
      <family val="2"/>
      <scheme val="minor"/>
    </font>
    <font>
      <b/>
      <sz val="20"/>
      <name val="Arial"/>
      <family val="2"/>
    </font>
    <font>
      <b/>
      <sz val="12"/>
      <name val="Arial"/>
      <family val="2"/>
    </font>
    <font>
      <b/>
      <sz val="10"/>
      <name val="Arial"/>
      <family val="2"/>
    </font>
    <font>
      <b/>
      <sz val="11"/>
      <name val="Arial"/>
      <family val="2"/>
    </font>
    <font>
      <b/>
      <sz val="9"/>
      <name val="Arial"/>
      <family val="2"/>
    </font>
    <font>
      <sz val="11"/>
      <name val="Calibri"/>
      <family val="2"/>
      <scheme val="minor"/>
    </font>
    <font>
      <b/>
      <sz val="10"/>
      <name val="Verdana"/>
      <family val="2"/>
    </font>
    <font>
      <b/>
      <sz val="8"/>
      <name val="Arial"/>
      <family val="2"/>
    </font>
    <font>
      <sz val="8"/>
      <name val="Arial"/>
      <family val="2"/>
    </font>
    <font>
      <sz val="10"/>
      <name val="Verdana"/>
      <family val="2"/>
    </font>
    <font>
      <sz val="10"/>
      <name val="Calibri"/>
      <family val="2"/>
      <scheme val="minor"/>
    </font>
    <font>
      <sz val="10"/>
      <color theme="1"/>
      <name val="Calibri"/>
      <family val="2"/>
      <scheme val="minor"/>
    </font>
    <font>
      <u/>
      <sz val="11"/>
      <color theme="10"/>
      <name val="Calibri"/>
      <family val="2"/>
      <scheme val="minor"/>
    </font>
    <font>
      <sz val="10"/>
      <name val="Arial"/>
      <family val="2"/>
    </font>
    <font>
      <b/>
      <sz val="9"/>
      <color indexed="81"/>
      <name val="Tahoma"/>
      <family val="2"/>
    </font>
    <font>
      <sz val="9"/>
      <color indexed="81"/>
      <name val="Tahoma"/>
      <family val="2"/>
    </font>
    <font>
      <sz val="9"/>
      <color theme="1"/>
      <name val="Calibri"/>
      <family val="2"/>
      <scheme val="minor"/>
    </font>
    <font>
      <sz val="10"/>
      <color theme="1"/>
      <name val="Arial"/>
      <family val="2"/>
    </font>
    <font>
      <sz val="12"/>
      <color theme="1"/>
      <name val="Arial"/>
      <family val="2"/>
    </font>
    <font>
      <u/>
      <sz val="10"/>
      <color theme="10"/>
      <name val="Arial"/>
      <family val="2"/>
    </font>
    <font>
      <sz val="12"/>
      <name val="Arial"/>
      <family val="2"/>
    </font>
    <font>
      <b/>
      <sz val="10"/>
      <name val="Calibri"/>
      <family val="2"/>
      <scheme val="minor"/>
    </font>
    <font>
      <b/>
      <sz val="10"/>
      <name val="Calibri"/>
      <family val="2"/>
    </font>
    <font>
      <b/>
      <sz val="8"/>
      <color indexed="8"/>
      <name val="Arial"/>
      <family val="2"/>
    </font>
    <font>
      <sz val="8"/>
      <color indexed="8"/>
      <name val="Arial"/>
      <family val="2"/>
    </font>
    <font>
      <sz val="10"/>
      <color rgb="FFFF0000"/>
      <name val="Calibri"/>
      <family val="2"/>
      <scheme val="minor"/>
    </font>
    <font>
      <strike/>
      <sz val="10"/>
      <color rgb="FFFF0000"/>
      <name val="Arial"/>
      <family val="2"/>
    </font>
    <font>
      <strike/>
      <sz val="10"/>
      <color rgb="FFFF0000"/>
      <name val="Calibri"/>
      <family val="2"/>
      <scheme val="minor"/>
    </font>
    <font>
      <sz val="10"/>
      <color rgb="FFFF0000"/>
      <name val="Arial"/>
      <family val="2"/>
    </font>
    <font>
      <sz val="8"/>
      <name val="Calibri"/>
      <family val="2"/>
      <scheme val="minor"/>
    </font>
    <font>
      <sz val="8"/>
      <color rgb="FFFF0000"/>
      <name val="Calibri"/>
      <family val="2"/>
      <scheme val="minor"/>
    </font>
    <font>
      <b/>
      <sz val="10"/>
      <color rgb="FFFF0000"/>
      <name val="Calibri"/>
      <family val="2"/>
      <scheme val="minor"/>
    </font>
    <font>
      <sz val="8"/>
      <color rgb="FF3D3D3D"/>
      <name val="Arial"/>
      <family val="2"/>
    </font>
    <font>
      <sz val="8"/>
      <color rgb="FFFF0000"/>
      <name val="Arial"/>
      <family val="2"/>
    </font>
    <font>
      <sz val="12"/>
      <color rgb="FFFF0000"/>
      <name val="Arial"/>
      <family val="2"/>
    </font>
    <font>
      <sz val="12"/>
      <color rgb="FF0066FF"/>
      <name val="Arial"/>
      <family val="2"/>
    </font>
    <font>
      <sz val="12"/>
      <color theme="3" tint="0.39997558519241921"/>
      <name val="Arial"/>
      <family val="2"/>
    </font>
    <font>
      <b/>
      <sz val="11"/>
      <color theme="1"/>
      <name val="Calibri"/>
      <family val="2"/>
      <scheme val="minor"/>
    </font>
    <font>
      <b/>
      <sz val="14"/>
      <name val="Calibri"/>
      <family val="2"/>
      <scheme val="minor"/>
    </font>
    <font>
      <sz val="8"/>
      <color indexed="81"/>
      <name val="Tahoma"/>
      <family val="2"/>
    </font>
    <font>
      <sz val="10"/>
      <color rgb="FF252525"/>
      <name val="Arial"/>
      <family val="2"/>
    </font>
    <font>
      <b/>
      <sz val="10"/>
      <color theme="1"/>
      <name val="Calibri"/>
      <family val="2"/>
      <scheme val="minor"/>
    </font>
    <font>
      <b/>
      <sz val="8.5"/>
      <color theme="1"/>
      <name val="Calibri"/>
      <family val="2"/>
      <scheme val="minor"/>
    </font>
  </fonts>
  <fills count="15">
    <fill>
      <patternFill patternType="none"/>
    </fill>
    <fill>
      <patternFill patternType="gray125"/>
    </fill>
    <fill>
      <patternFill patternType="solid">
        <fgColor theme="4"/>
      </patternFill>
    </fill>
    <fill>
      <patternFill patternType="solid">
        <fgColor theme="3" tint="0.39997558519241921"/>
        <bgColor indexed="64"/>
      </patternFill>
    </fill>
    <fill>
      <patternFill patternType="solid">
        <fgColor theme="4" tint="0.39997558519241921"/>
        <bgColor indexed="64"/>
      </patternFill>
    </fill>
    <fill>
      <patternFill patternType="solid">
        <fgColor rgb="FFFFFF00"/>
        <bgColor indexed="64"/>
      </patternFill>
    </fill>
    <fill>
      <patternFill patternType="solid">
        <fgColor rgb="FF53E303"/>
        <bgColor indexed="64"/>
      </patternFill>
    </fill>
    <fill>
      <patternFill patternType="solid">
        <fgColor theme="9" tint="0.59999389629810485"/>
        <bgColor indexed="64"/>
      </patternFill>
    </fill>
    <fill>
      <patternFill patternType="solid">
        <fgColor theme="4"/>
        <bgColor indexed="64"/>
      </patternFill>
    </fill>
    <fill>
      <patternFill patternType="solid">
        <fgColor rgb="FFDBE5F1"/>
        <bgColor indexed="64"/>
      </patternFill>
    </fill>
    <fill>
      <patternFill patternType="solid">
        <fgColor rgb="FFFFFF99"/>
        <bgColor indexed="64"/>
      </patternFill>
    </fill>
    <fill>
      <patternFill patternType="solid">
        <fgColor rgb="FF99FF99"/>
        <bgColor indexed="64"/>
      </patternFill>
    </fill>
    <fill>
      <patternFill patternType="solid">
        <fgColor theme="9" tint="0.79998168889431442"/>
        <bgColor indexed="64"/>
      </patternFill>
    </fill>
    <fill>
      <patternFill patternType="solid">
        <fgColor theme="0"/>
        <bgColor indexed="64"/>
      </patternFill>
    </fill>
    <fill>
      <patternFill patternType="solid">
        <fgColor theme="4" tint="0.79998168889431442"/>
        <bgColor theme="4" tint="0.79998168889431442"/>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9" fontId="1" fillId="0" borderId="0" applyFont="0" applyFill="0" applyBorder="0" applyAlignment="0" applyProtection="0"/>
    <xf numFmtId="0" fontId="2" fillId="2" borderId="0" applyNumberFormat="0" applyBorder="0" applyAlignment="0" applyProtection="0"/>
    <xf numFmtId="0" fontId="13" fillId="9" borderId="0">
      <alignment horizontal="center" vertical="center"/>
    </xf>
    <xf numFmtId="49" fontId="16" fillId="0" borderId="0">
      <alignment horizontal="left" vertical="center"/>
    </xf>
    <xf numFmtId="0" fontId="19" fillId="0" borderId="0" applyNumberFormat="0" applyFill="0" applyBorder="0" applyAlignment="0" applyProtection="0"/>
    <xf numFmtId="0" fontId="1" fillId="0" borderId="0"/>
    <xf numFmtId="0" fontId="20" fillId="0" borderId="0"/>
    <xf numFmtId="0" fontId="20" fillId="0" borderId="0"/>
  </cellStyleXfs>
  <cellXfs count="97">
    <xf numFmtId="0" fontId="0" fillId="0" borderId="0" xfId="0"/>
    <xf numFmtId="0" fontId="12" fillId="2" borderId="23" xfId="2" applyFont="1" applyBorder="1" applyAlignment="1" applyProtection="1">
      <alignment horizontal="center" vertical="center" wrapText="1"/>
    </xf>
    <xf numFmtId="0" fontId="12" fillId="2" borderId="25" xfId="2" applyFont="1" applyBorder="1" applyAlignment="1" applyProtection="1">
      <alignment horizontal="center" vertical="top" wrapText="1"/>
    </xf>
    <xf numFmtId="0" fontId="12" fillId="2" borderId="5" xfId="2" applyFont="1" applyBorder="1" applyAlignment="1" applyProtection="1">
      <alignment horizontal="center" vertical="center" wrapText="1"/>
    </xf>
    <xf numFmtId="0" fontId="14" fillId="10" borderId="25" xfId="3" applyFont="1" applyFill="1" applyBorder="1" applyAlignment="1" applyProtection="1">
      <alignment horizontal="center" vertical="center" wrapText="1"/>
    </xf>
    <xf numFmtId="0" fontId="14" fillId="10" borderId="0" xfId="3" applyFont="1" applyFill="1" applyBorder="1" applyAlignment="1" applyProtection="1">
      <alignment horizontal="center" vertical="center" wrapText="1"/>
    </xf>
    <xf numFmtId="0" fontId="14" fillId="10" borderId="5" xfId="2" applyFont="1" applyFill="1" applyBorder="1" applyAlignment="1">
      <alignment horizontal="center" vertical="center" wrapText="1"/>
    </xf>
    <xf numFmtId="0" fontId="14" fillId="10" borderId="5" xfId="3" applyFont="1" applyFill="1" applyBorder="1" applyAlignment="1" applyProtection="1">
      <alignment horizontal="center" vertical="center" wrapText="1"/>
    </xf>
    <xf numFmtId="0" fontId="14" fillId="10" borderId="14" xfId="3" applyFont="1" applyFill="1" applyBorder="1" applyAlignment="1" applyProtection="1">
      <alignment horizontal="center" vertical="center" wrapText="1"/>
    </xf>
    <xf numFmtId="0" fontId="15" fillId="11" borderId="5" xfId="2" applyFont="1" applyFill="1" applyBorder="1" applyAlignment="1">
      <alignment horizontal="center" vertical="center" wrapText="1"/>
    </xf>
    <xf numFmtId="0" fontId="15" fillId="11" borderId="4" xfId="2" applyFont="1" applyFill="1" applyBorder="1" applyAlignment="1">
      <alignment horizontal="center" vertical="center" wrapText="1"/>
    </xf>
    <xf numFmtId="0" fontId="15" fillId="12" borderId="4" xfId="2" applyFont="1" applyFill="1" applyBorder="1" applyAlignment="1">
      <alignment horizontal="center" vertical="center" wrapText="1"/>
    </xf>
    <xf numFmtId="0" fontId="15" fillId="12" borderId="5" xfId="2" applyFont="1" applyFill="1" applyBorder="1" applyAlignment="1">
      <alignment horizontal="center" vertical="center" wrapText="1"/>
    </xf>
    <xf numFmtId="0" fontId="18" fillId="0" borderId="5" xfId="0" applyFont="1" applyBorder="1" applyAlignment="1">
      <alignment horizontal="left" vertical="top"/>
    </xf>
    <xf numFmtId="0" fontId="18" fillId="0" borderId="5" xfId="0" applyFont="1" applyBorder="1" applyAlignment="1">
      <alignment horizontal="left" vertical="top" wrapText="1"/>
    </xf>
    <xf numFmtId="9" fontId="17" fillId="0" borderId="5" xfId="1" applyNumberFormat="1" applyFont="1" applyFill="1" applyBorder="1" applyAlignment="1">
      <alignment horizontal="left" vertical="top" wrapText="1"/>
    </xf>
    <xf numFmtId="14" fontId="18" fillId="0" borderId="5" xfId="0" applyNumberFormat="1" applyFont="1" applyBorder="1" applyAlignment="1">
      <alignment horizontal="left" vertical="top" wrapText="1"/>
    </xf>
    <xf numFmtId="0" fontId="0" fillId="0" borderId="0" xfId="0" applyNumberFormat="1"/>
    <xf numFmtId="0" fontId="0" fillId="0" borderId="0" xfId="0" pivotButton="1"/>
    <xf numFmtId="0" fontId="0" fillId="0" borderId="0" xfId="0" applyAlignment="1">
      <alignment horizontal="left"/>
    </xf>
    <xf numFmtId="0" fontId="3" fillId="0" borderId="0" xfId="0" applyFont="1" applyFill="1"/>
    <xf numFmtId="49" fontId="20" fillId="0" borderId="5" xfId="4" applyNumberFormat="1" applyFont="1" applyFill="1" applyBorder="1" applyAlignment="1">
      <alignment horizontal="center" vertical="center"/>
    </xf>
    <xf numFmtId="0" fontId="24" fillId="0" borderId="5" xfId="0" applyFont="1" applyFill="1" applyBorder="1" applyAlignment="1">
      <alignment horizontal="center" vertical="center"/>
    </xf>
    <xf numFmtId="0" fontId="20" fillId="0" borderId="5" xfId="0" applyFont="1" applyFill="1" applyBorder="1" applyAlignment="1">
      <alignment horizontal="center" vertical="center"/>
    </xf>
    <xf numFmtId="17" fontId="20" fillId="0" borderId="5" xfId="0" applyNumberFormat="1" applyFont="1" applyFill="1" applyBorder="1" applyAlignment="1">
      <alignment horizontal="center" vertical="center"/>
    </xf>
    <xf numFmtId="1" fontId="25" fillId="0" borderId="5" xfId="0" applyNumberFormat="1" applyFont="1" applyFill="1" applyBorder="1" applyAlignment="1">
      <alignment horizontal="right" vertical="center"/>
    </xf>
    <xf numFmtId="0" fontId="26" fillId="0" borderId="5" xfId="5" applyFont="1" applyFill="1" applyBorder="1" applyAlignment="1">
      <alignment horizontal="center" vertical="center"/>
    </xf>
    <xf numFmtId="0" fontId="20" fillId="13" borderId="5" xfId="0" applyFont="1" applyFill="1" applyBorder="1" applyAlignment="1">
      <alignment vertical="center"/>
    </xf>
    <xf numFmtId="15" fontId="20" fillId="0" borderId="5" xfId="0" applyNumberFormat="1" applyFont="1" applyFill="1" applyBorder="1" applyAlignment="1">
      <alignment horizontal="center" vertical="center"/>
    </xf>
    <xf numFmtId="9" fontId="20" fillId="0" borderId="5" xfId="1" applyNumberFormat="1" applyFont="1" applyFill="1" applyBorder="1" applyAlignment="1">
      <alignment horizontal="center" vertical="center"/>
    </xf>
    <xf numFmtId="9" fontId="0" fillId="0" borderId="0" xfId="0" applyNumberFormat="1"/>
    <xf numFmtId="0" fontId="0" fillId="0" borderId="27" xfId="0" applyBorder="1" applyAlignment="1">
      <alignment horizontal="left" wrapText="1"/>
    </xf>
    <xf numFmtId="0" fontId="0" fillId="0" borderId="5" xfId="0" applyNumberFormat="1" applyBorder="1"/>
    <xf numFmtId="9" fontId="0" fillId="0" borderId="5" xfId="1" applyFont="1" applyBorder="1"/>
    <xf numFmtId="0" fontId="0" fillId="0" borderId="23" xfId="0" applyNumberFormat="1" applyBorder="1"/>
    <xf numFmtId="9" fontId="0" fillId="0" borderId="23" xfId="1" applyFont="1" applyBorder="1"/>
    <xf numFmtId="0" fontId="44" fillId="14" borderId="28" xfId="0" applyNumberFormat="1" applyFont="1" applyFill="1" applyBorder="1"/>
    <xf numFmtId="9" fontId="0" fillId="0" borderId="28" xfId="1" applyFont="1" applyBorder="1"/>
    <xf numFmtId="14" fontId="0" fillId="0" borderId="29" xfId="0" applyNumberFormat="1" applyBorder="1"/>
    <xf numFmtId="0" fontId="44" fillId="14" borderId="26" xfId="0" applyFont="1" applyFill="1" applyBorder="1" applyAlignment="1">
      <alignment horizontal="left"/>
    </xf>
    <xf numFmtId="0" fontId="0" fillId="0" borderId="30" xfId="0" applyNumberFormat="1" applyBorder="1"/>
    <xf numFmtId="14" fontId="0" fillId="0" borderId="31" xfId="0" applyNumberFormat="1" applyBorder="1"/>
    <xf numFmtId="0" fontId="0" fillId="0" borderId="32" xfId="0" applyNumberFormat="1" applyBorder="1"/>
    <xf numFmtId="14" fontId="0" fillId="0" borderId="33" xfId="0" applyNumberFormat="1" applyBorder="1"/>
    <xf numFmtId="0" fontId="44" fillId="14" borderId="34" xfId="0" applyNumberFormat="1" applyFont="1" applyFill="1" applyBorder="1"/>
    <xf numFmtId="0" fontId="49" fillId="0" borderId="26" xfId="0" applyFont="1" applyBorder="1" applyAlignment="1">
      <alignment horizontal="center" vertical="center" wrapText="1"/>
    </xf>
    <xf numFmtId="0" fontId="49" fillId="0" borderId="35" xfId="0" applyFont="1" applyBorder="1" applyAlignment="1">
      <alignment horizontal="center" vertical="center" wrapText="1"/>
    </xf>
    <xf numFmtId="9" fontId="49" fillId="0" borderId="26" xfId="0" applyNumberFormat="1" applyFont="1" applyBorder="1" applyAlignment="1">
      <alignment horizontal="center" vertical="center" wrapText="1"/>
    </xf>
    <xf numFmtId="2" fontId="49" fillId="0" borderId="26" xfId="0" applyNumberFormat="1" applyFont="1" applyBorder="1" applyAlignment="1">
      <alignment horizontal="center" vertical="center" wrapText="1"/>
    </xf>
    <xf numFmtId="9" fontId="49" fillId="0" borderId="35" xfId="0" applyNumberFormat="1" applyFont="1" applyBorder="1" applyAlignment="1">
      <alignment horizontal="center" vertical="center" wrapText="1"/>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3" fillId="0" borderId="0" xfId="0" applyFont="1" applyAlignment="1">
      <alignment horizontal="center"/>
    </xf>
    <xf numFmtId="0" fontId="3" fillId="0" borderId="8"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4" xfId="0" applyFont="1" applyBorder="1" applyAlignment="1">
      <alignment horizontal="justify" vertical="center" wrapText="1"/>
    </xf>
    <xf numFmtId="0" fontId="5" fillId="0" borderId="5" xfId="0" applyFont="1" applyBorder="1" applyAlignment="1">
      <alignment horizontal="justify" vertical="center" wrapText="1"/>
    </xf>
    <xf numFmtId="0" fontId="7" fillId="4" borderId="1" xfId="0" applyFont="1" applyFill="1" applyBorder="1" applyAlignment="1">
      <alignment horizontal="center" vertical="center"/>
    </xf>
    <xf numFmtId="0" fontId="0" fillId="0" borderId="2" xfId="0" applyBorder="1"/>
    <xf numFmtId="0" fontId="0" fillId="0" borderId="13" xfId="0" applyBorder="1"/>
    <xf numFmtId="0" fontId="0" fillId="0" borderId="6" xfId="0" applyBorder="1"/>
    <xf numFmtId="0" fontId="0" fillId="0" borderId="19" xfId="0" applyBorder="1"/>
    <xf numFmtId="0" fontId="0" fillId="0" borderId="20" xfId="0" applyBorder="1"/>
    <xf numFmtId="0" fontId="9" fillId="5" borderId="14" xfId="0" applyFont="1" applyFill="1" applyBorder="1" applyAlignment="1">
      <alignment horizontal="center" vertical="center" wrapText="1"/>
    </xf>
    <xf numFmtId="0" fontId="0" fillId="0" borderId="15" xfId="0" applyBorder="1"/>
    <xf numFmtId="0" fontId="0" fillId="0" borderId="4" xfId="0" applyBorder="1"/>
    <xf numFmtId="0" fontId="10" fillId="6" borderId="16" xfId="0" applyFont="1" applyFill="1" applyBorder="1" applyAlignment="1">
      <alignment horizontal="center" vertical="center"/>
    </xf>
    <xf numFmtId="0" fontId="10" fillId="6" borderId="17" xfId="0" applyFont="1" applyFill="1" applyBorder="1" applyAlignment="1">
      <alignment horizontal="center" vertical="center"/>
    </xf>
    <xf numFmtId="0" fontId="10" fillId="6" borderId="21" xfId="0" applyFont="1" applyFill="1" applyBorder="1" applyAlignment="1">
      <alignment horizontal="center" vertical="center"/>
    </xf>
    <xf numFmtId="0" fontId="10" fillId="6" borderId="0" xfId="0" applyFont="1" applyFill="1" applyBorder="1" applyAlignment="1">
      <alignment horizontal="center" vertical="center"/>
    </xf>
    <xf numFmtId="0" fontId="10" fillId="6" borderId="24"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1" fillId="7" borderId="17" xfId="0"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19" xfId="0" applyFont="1" applyFill="1" applyBorder="1" applyAlignment="1">
      <alignment horizontal="center" vertical="center" wrapText="1"/>
    </xf>
    <xf numFmtId="0" fontId="11" fillId="7" borderId="20" xfId="0" applyFont="1" applyFill="1" applyBorder="1" applyAlignment="1">
      <alignment horizontal="center" vertical="center" wrapText="1"/>
    </xf>
    <xf numFmtId="0" fontId="9" fillId="5" borderId="16" xfId="0" applyFont="1" applyFill="1" applyBorder="1" applyAlignment="1">
      <alignment horizontal="center" vertical="center" wrapText="1"/>
    </xf>
    <xf numFmtId="0" fontId="0" fillId="0" borderId="18" xfId="0" applyBorder="1"/>
    <xf numFmtId="0" fontId="0" fillId="0" borderId="24" xfId="0" applyBorder="1" applyAlignment="1">
      <alignment wrapText="1"/>
    </xf>
    <xf numFmtId="0" fontId="0" fillId="0" borderId="20" xfId="0" applyBorder="1" applyAlignment="1">
      <alignment wrapText="1"/>
    </xf>
    <xf numFmtId="0" fontId="0" fillId="0" borderId="17" xfId="0" applyBorder="1"/>
    <xf numFmtId="0" fontId="0" fillId="0" borderId="19" xfId="0" applyBorder="1" applyAlignment="1">
      <alignment wrapText="1"/>
    </xf>
    <xf numFmtId="0" fontId="11" fillId="8" borderId="14" xfId="0" applyFont="1" applyFill="1" applyBorder="1" applyAlignment="1">
      <alignment horizontal="center" vertical="center" wrapText="1"/>
    </xf>
    <xf numFmtId="0" fontId="0" fillId="0" borderId="15" xfId="0" applyBorder="1" applyAlignment="1">
      <alignment wrapText="1"/>
    </xf>
    <xf numFmtId="0" fontId="0" fillId="0" borderId="4" xfId="0" applyBorder="1" applyAlignment="1">
      <alignment wrapText="1"/>
    </xf>
  </cellXfs>
  <cellStyles count="9">
    <cellStyle name="BodyStyle" xfId="4"/>
    <cellStyle name="Diseño" xfId="7"/>
    <cellStyle name="Énfasis1" xfId="2" builtinId="29"/>
    <cellStyle name="HeaderStyle" xfId="3"/>
    <cellStyle name="Hipervínculo" xfId="5" builtinId="8"/>
    <cellStyle name="Normal" xfId="0" builtinId="0"/>
    <cellStyle name="Normal 2" xfId="8"/>
    <cellStyle name="Normal 5" xfId="6"/>
    <cellStyle name="Porcentaje" xfId="1" builtinId="5"/>
  </cellStyles>
  <dxfs count="1">
    <dxf>
      <numFmt numFmtId="1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160384</xdr:colOff>
      <xdr:row>0</xdr:row>
      <xdr:rowOff>0</xdr:rowOff>
    </xdr:from>
    <xdr:to>
      <xdr:col>1</xdr:col>
      <xdr:colOff>427084</xdr:colOff>
      <xdr:row>6</xdr:row>
      <xdr:rowOff>700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b="3664"/>
        <a:stretch>
          <a:fillRect/>
        </a:stretch>
      </xdr:blipFill>
      <xdr:spPr bwMode="auto">
        <a:xfrm>
          <a:off x="160384" y="0"/>
          <a:ext cx="1835524" cy="11549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Afrodescendientes\2018\Plan%20Anual%202018\paa%2001042017_origina%202018%20-G.Afro..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Z:\FLA\2018\PAA%20FLA%202018%20Modificado%20febrero%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Mujeres\2018\PAA%2027.02.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HIGUITAC/Desktop/2017/PLAN%20DE%20COMPRAS%202017/PAA%20MUJERES%200211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ParticipacionCiu\2018\PAA_PARTICIPACION%2030-11-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HIGUITAC/Downloads/PAA%20COMUNICACIONES%2001122017%20(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Z:\Infraestructura\PAA%20SIF%202018\FORMATO_v2_PAA_2018_SIF_%2026012018.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Agricultura\2018\paa05032018.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GestionHumana\2018\PAA2018%20marzo%206%20de%202018.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Infancia\2018\Formato%20PAA%20_SECOP%20version%205%20(2018).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DespachoGob\OFICINA%20DE%20COMUNICACIONES\2018\PAA%20COMUNICACIONES%200204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01042017_origina 2018 -G"/>
    </sheetNames>
    <sheetDataSet>
      <sheetData sheetId="0"/>
      <sheetData sheetId="1">
        <row r="322">
          <cell r="B322" t="str">
            <v>Departamento Administrativo de Planeación</v>
          </cell>
          <cell r="D322" t="str">
            <v>Concurso de Méritos</v>
          </cell>
        </row>
        <row r="323">
          <cell r="B323" t="str">
            <v>Departamento Administrativo del Sistema de Prevención, Atención y Recuperación de Desastres - DAPARD</v>
          </cell>
          <cell r="D323" t="str">
            <v>Contratación Directa - Arrendamiento o Adquisición de Bienes Inmuebles</v>
          </cell>
        </row>
        <row r="324">
          <cell r="B324" t="str">
            <v>Despacho del Gobernador</v>
          </cell>
          <cell r="D324" t="str">
            <v>Contratación Directa - Bienes y Servicios en el Sector Defensa y en el Departamento Administrativo de Seguridad</v>
          </cell>
        </row>
        <row r="325">
          <cell r="B325" t="str">
            <v>Fábrica de Licores y Alcoholes de Antioquia - FLA</v>
          </cell>
          <cell r="D325" t="str">
            <v>Contratación Directa - Contratos Interadministrativos</v>
          </cell>
        </row>
        <row r="326">
          <cell r="B326" t="str">
            <v>Gerencia de Afrodescendientes</v>
          </cell>
          <cell r="D326" t="str">
            <v>Contratación Directa - Contratos para el Desarrollo de Actividades Científicas y Tecnológicas</v>
          </cell>
        </row>
        <row r="327">
          <cell r="B327" t="str">
            <v>Gerencia de Auditoría Interna</v>
          </cell>
          <cell r="D327" t="str">
            <v>Contratación Directa - Empréstito</v>
          </cell>
        </row>
        <row r="328">
          <cell r="B328" t="str">
            <v>Gerencia de Infancia, Adolescencia y Juventud</v>
          </cell>
          <cell r="D328" t="str">
            <v xml:space="preserve">Contratación Directa - Encargo Fiduciario </v>
          </cell>
        </row>
        <row r="329">
          <cell r="B329" t="str">
            <v>Gerencia de Paz</v>
          </cell>
          <cell r="D329" t="str">
            <v>Contratación Directa - No pluralidad de oferentes</v>
          </cell>
          <cell r="F329" t="str">
            <v>Abastecimiento sostenible de agua apta para el consumo humano en zona urbana del Departamento</v>
          </cell>
        </row>
        <row r="330">
          <cell r="B330" t="str">
            <v>Gerencia de Seguridad Alimentaria y Nutricional de Antioquia - MANÁ</v>
          </cell>
          <cell r="D330" t="str">
            <v>Contratación Directa - Prestación de Servicios y de Apoyo a la Gestión Persona Jurídica</v>
          </cell>
          <cell r="F330" t="str">
            <v>Abastecimiento sostenible de agua apta para el consumo humano en zonas rurales</v>
          </cell>
        </row>
        <row r="331">
          <cell r="B331" t="str">
            <v>Gerencia de Servicios Públicos</v>
          </cell>
          <cell r="D331" t="str">
            <v>Contratación Directa - Prestación de Servicios y de Apoyo a la Gestión Persona Natural</v>
          </cell>
          <cell r="F331" t="str">
            <v>Acceso Rural a los Servicios Sociales</v>
          </cell>
        </row>
        <row r="332">
          <cell r="B332" t="str">
            <v>Gerencia Indígena</v>
          </cell>
          <cell r="D332" t="str">
            <v>Contratación Directa - Urgencia Manifiesta</v>
          </cell>
          <cell r="F332" t="str">
            <v>Acción Integral contra Minas Antipersonal (MAP), Munición sin Explotar (MUSE) y Artefactos Explosivos Improvisados (AEI)</v>
          </cell>
        </row>
        <row r="333">
          <cell r="B333" t="str">
            <v>Oficina de Comunicaciones</v>
          </cell>
          <cell r="D333" t="str">
            <v>Licitación Pública</v>
          </cell>
          <cell r="F333" t="str">
            <v>Acompañamiento en el diseño y/o fortalecimiento de Políticas públicas de trabajo decente en el Departamento</v>
          </cell>
        </row>
        <row r="334">
          <cell r="B334" t="str">
            <v>Secretaría de Agricultura y Desarrollo Rural</v>
          </cell>
          <cell r="D334" t="str">
            <v>Mínima Cuantía</v>
          </cell>
          <cell r="F334" t="str">
            <v>Adaptación y Mitigación al Cambio Climático</v>
          </cell>
        </row>
        <row r="335">
          <cell r="B335" t="str">
            <v>Secretaría de Educación</v>
          </cell>
          <cell r="D335" t="str">
            <v>Otro Tipo de Contrato</v>
          </cell>
          <cell r="F335" t="str">
            <v>Alianza entre el sector educativo y el sector deporte</v>
          </cell>
        </row>
        <row r="336">
          <cell r="B336" t="str">
            <v>Secretaría de Gestión Humana y Desarrollo Organizacional</v>
          </cell>
          <cell r="D336" t="str">
            <v xml:space="preserve">Régimen Especial - Artículo 14 Ley 9 de 1989, Ley 388 de 1997 </v>
          </cell>
          <cell r="F336" t="str">
            <v>Alternativas rurales para el manejo de los residuos sólidos en el Departamento</v>
          </cell>
        </row>
        <row r="337">
          <cell r="B337" t="str">
            <v>Secretaría de Gobierno</v>
          </cell>
          <cell r="D337" t="str">
            <v>Régimen Especial - Artículo 95 Ley 489 de 1998</v>
          </cell>
          <cell r="F337" t="str">
            <v>Altos Logros y Liderazgo Deportivo</v>
          </cell>
        </row>
        <row r="338">
          <cell r="B338" t="str">
            <v>Secretaría de Hacienda</v>
          </cell>
          <cell r="D338" t="str">
            <v>Régimen Especial - Artículo 96 Ley 489 de 1998</v>
          </cell>
          <cell r="F338" t="str">
            <v>Antioquia convive y es justa</v>
          </cell>
        </row>
        <row r="339">
          <cell r="B339" t="str">
            <v>Secretaría de Infraestructura Física</v>
          </cell>
          <cell r="D339" t="str">
            <v>Régimen Especial - Concesión Minera</v>
          </cell>
          <cell r="F339" t="str">
            <v>Antioquia en Paz</v>
          </cell>
        </row>
        <row r="340">
          <cell r="B340" t="str">
            <v>Secretaría de las Mujeres</v>
          </cell>
          <cell r="D340" t="str">
            <v>Régimen Especial - Contrato de Comodato</v>
          </cell>
          <cell r="F340" t="str">
            <v>Antioquia Joven</v>
          </cell>
        </row>
        <row r="341">
          <cell r="B341" t="str">
            <v>Secretaría de Medio Ambiente</v>
          </cell>
          <cell r="D341" t="str">
            <v>Régimen Especial - Decreto 092 de 2017</v>
          </cell>
          <cell r="F341" t="str">
            <v>Antioquia libre de analfabetismo</v>
          </cell>
        </row>
        <row r="342">
          <cell r="B342" t="str">
            <v>Secretaría de Minas</v>
          </cell>
          <cell r="D342" t="str">
            <v>Régimen Especial - Decreto 1084 de 2015</v>
          </cell>
          <cell r="F342" t="str">
            <v>Antioquia reconoce e incluye la diversidad sexual y de género</v>
          </cell>
        </row>
        <row r="343">
          <cell r="B343" t="str">
            <v>Secretaría de Participación Ciudadana y Desarrollo Social</v>
          </cell>
          <cell r="D343" t="str">
            <v>Régimen Especial - Decreto 1851 de 2015</v>
          </cell>
          <cell r="F343" t="str">
            <v>Antioquia Rural Productiva</v>
          </cell>
        </row>
        <row r="344">
          <cell r="B344" t="str">
            <v>Secretaría de Productividad y Competitividad</v>
          </cell>
          <cell r="D344" t="str">
            <v>Régimen Especial - Decreto 2500 de 2010</v>
          </cell>
          <cell r="F344" t="str">
            <v>Antioquia Sin Cultivos Ilícitos</v>
          </cell>
        </row>
        <row r="345">
          <cell r="B345" t="str">
            <v>Secretaría General</v>
          </cell>
          <cell r="D345" t="str">
            <v>Régimen Especial - Ley 14 de 1983, Decreto 1222 de 1986</v>
          </cell>
          <cell r="F345" t="str">
            <v xml:space="preserve">Antioquia territorio inteligente: ecosistema de innovación </v>
          </cell>
        </row>
        <row r="346">
          <cell r="B346" t="str">
            <v>Secretaría Privada</v>
          </cell>
          <cell r="D346" t="str">
            <v>Régimen Especial - Oferta de Concesión Mercantil</v>
          </cell>
          <cell r="F346" t="str">
            <v>Arte y Cultura para la Equidad y la Movilidad Social</v>
          </cell>
        </row>
        <row r="347">
          <cell r="B347" t="str">
            <v>Secretaría Seccional de Salud y Protección Social</v>
          </cell>
          <cell r="D347" t="str">
            <v>Régimen Especial - Organismos Internacionales</v>
          </cell>
          <cell r="F347" t="str">
            <v>Articulación intersectorial para el desarrollo integral del departamento</v>
          </cell>
        </row>
        <row r="348">
          <cell r="D348" t="str">
            <v>Selección Abreviada - Acuerdo Marco de Precios</v>
          </cell>
          <cell r="F348" t="str">
            <v xml:space="preserve">Coalición de Municipios Afroantioqueños </v>
          </cell>
        </row>
        <row r="349">
          <cell r="D349" t="str">
            <v>Selección Abreviada - Adquisición en Bolsa de Productos</v>
          </cell>
          <cell r="F349" t="str">
            <v>Competitividad y promoción del turismo</v>
          </cell>
        </row>
        <row r="350">
          <cell r="D350" t="str">
            <v>Selección Abreviada - Enajenación de Bienes</v>
          </cell>
          <cell r="F350" t="str">
            <v>Comunicación Organizacional y Pública</v>
          </cell>
        </row>
        <row r="351">
          <cell r="D351" t="str">
            <v>Selección Abreviada - Menor Cuantía</v>
          </cell>
          <cell r="F351" t="str">
            <v>Conocimiento del riesgo</v>
          </cell>
        </row>
        <row r="352">
          <cell r="B352" t="str">
            <v>Sin iniciar etapa precontractual</v>
          </cell>
          <cell r="D352" t="str">
            <v>Selección Abreviada - Subasta Inversa</v>
          </cell>
          <cell r="F352" t="str">
            <v>Conservación de Ecosistemas Estratégicos</v>
          </cell>
        </row>
        <row r="353">
          <cell r="B353" t="str">
            <v>En etapa precontractual</v>
          </cell>
          <cell r="F353" t="str">
            <v>Construcción de Paz</v>
          </cell>
        </row>
        <row r="354">
          <cell r="B354" t="str">
            <v>Celebrado sin iniciar</v>
          </cell>
          <cell r="F354" t="str">
            <v>Cooperación Internacional para el Desarrollo</v>
          </cell>
        </row>
        <row r="355">
          <cell r="B355" t="str">
            <v>En ejecución</v>
          </cell>
          <cell r="D355" t="str">
            <v>Presupuesto de entidad nacional</v>
          </cell>
          <cell r="F355" t="str">
            <v>Coordinación y Complementariedad técnica, política y económica como mecanismo para arreglo institucional</v>
          </cell>
        </row>
        <row r="356">
          <cell r="B356" t="str">
            <v>Suspendido</v>
          </cell>
          <cell r="D356" t="str">
            <v>Recursos de crédito</v>
          </cell>
          <cell r="F356" t="str">
            <v>Desarrollo del capital intelectual y organizacional</v>
          </cell>
        </row>
        <row r="357">
          <cell r="B357" t="str">
            <v>Terminado</v>
          </cell>
          <cell r="D357" t="str">
            <v>Recursos propios</v>
          </cell>
          <cell r="F357" t="str">
            <v>Directrices y lineamientos para el ordenamiento territorial agropecuario en Antioquia</v>
          </cell>
        </row>
        <row r="358">
          <cell r="B358" t="str">
            <v>Liquidado</v>
          </cell>
          <cell r="D358" t="str">
            <v>Regalías</v>
          </cell>
          <cell r="F358" t="str">
            <v>Educación para la nueva ruralidad</v>
          </cell>
        </row>
        <row r="359">
          <cell r="D359" t="str">
            <v>SGP</v>
          </cell>
          <cell r="F359" t="str">
            <v>Educación terciaria para todos</v>
          </cell>
        </row>
        <row r="360">
          <cell r="F360" t="str">
            <v>Educación y cultura para la sostenibilidad ambiental del Departamento de Antioquia</v>
          </cell>
        </row>
        <row r="361">
          <cell r="F361" t="str">
            <v>Educando en igualdad de género</v>
          </cell>
        </row>
        <row r="362">
          <cell r="D362" t="str">
            <v>N/A</v>
          </cell>
          <cell r="F362" t="str">
            <v>Empresas y/o esquemas asociativos regionales para la prestación de los servicios públicos en el Departamento</v>
          </cell>
        </row>
        <row r="363">
          <cell r="D363" t="str">
            <v>Aprobadas</v>
          </cell>
          <cell r="F363" t="str">
            <v>Energía para la ruralidad</v>
          </cell>
        </row>
        <row r="364">
          <cell r="D364" t="str">
            <v>No solicitadas</v>
          </cell>
          <cell r="F364" t="str">
            <v>Envejecimiento y Vejez</v>
          </cell>
        </row>
        <row r="365">
          <cell r="D365" t="str">
            <v>Solicitadas</v>
          </cell>
          <cell r="F365" t="str">
            <v>Equipamientos Culturales para el Desarrollo Territorial</v>
          </cell>
        </row>
        <row r="366">
          <cell r="F366" t="str">
            <v>Escenarios deportivos y recreativos para la comunidad</v>
          </cell>
        </row>
        <row r="367">
          <cell r="F367" t="str">
            <v>Espacios de participación para el fortalecimiento institucional</v>
          </cell>
        </row>
        <row r="368">
          <cell r="F368" t="str">
            <v>Estrategia Departamental Buen Comienzo Antioquia</v>
          </cell>
        </row>
        <row r="369">
          <cell r="F369" t="str">
            <v>Estudios y seguimientos para la planeación y desarrollo de la Infraestructura de transporte</v>
          </cell>
        </row>
        <row r="370">
          <cell r="F370" t="str">
            <v>Excelencia educativa con más y mejores maestros</v>
          </cell>
        </row>
        <row r="371">
          <cell r="F371" t="str">
            <v>Familias en Convivencia</v>
          </cell>
        </row>
        <row r="372">
          <cell r="F372" t="str">
            <v>Fomento de sinergias para la promoción y mejoramiento de la empleabilidad en las regiones del Departamento</v>
          </cell>
        </row>
        <row r="373">
          <cell r="F373" t="str">
            <v>Fomento y Apoyo para el Emprendimiento y Fortalecimiento Empresarial</v>
          </cell>
        </row>
        <row r="374">
          <cell r="F374" t="str">
            <v>Fortalecimiento a la Seguridad y Orden Público</v>
          </cell>
        </row>
        <row r="375">
          <cell r="F375" t="str">
            <v>Fortalecimiento Autoridad Sanitaria</v>
          </cell>
        </row>
        <row r="376">
          <cell r="F376" t="str">
            <v>Fortalecimiento de la actividad física y promoción de la salud. "Por su salud muévase pues"</v>
          </cell>
        </row>
        <row r="377">
          <cell r="F377" t="str">
            <v>Fortalecimiento de las entidades sin ánimo de lucro  y entes territoriales</v>
          </cell>
        </row>
        <row r="378">
          <cell r="F378" t="str">
            <v>Fortalecimiento de las instancias, mecanismos y espacios de participación ciudadana</v>
          </cell>
        </row>
        <row r="379">
          <cell r="F379" t="str">
            <v>Fortalecimiento de las TIC en la Administración Departamental</v>
          </cell>
        </row>
        <row r="380">
          <cell r="F380" t="str">
            <v xml:space="preserve">Fortalecimiento de las TIC en redes empresariales </v>
          </cell>
        </row>
        <row r="381">
          <cell r="F381" t="str">
            <v>Fortalecimiento de los ingresos departamentales</v>
          </cell>
        </row>
        <row r="382">
          <cell r="F382" t="str">
            <v>Fortalecimiento del acceso y la calidad de la información pública</v>
          </cell>
        </row>
        <row r="383">
          <cell r="F383" t="str">
            <v xml:space="preserve">Fortalecimiento del bienestar laboral y mejoramiento de la calidad de vida </v>
          </cell>
        </row>
        <row r="384">
          <cell r="F384" t="str">
            <v>Fortalecimiento del modelo integral de atención a la ciudadanía</v>
          </cell>
        </row>
        <row r="385">
          <cell r="F385" t="str">
            <v>Fortalecimiento del Movimiento Comunal y las Organizaciones Sociales</v>
          </cell>
        </row>
        <row r="386">
          <cell r="F386" t="str">
            <v>Fortalecimiento del potencial deportivo de Antioquia</v>
          </cell>
        </row>
        <row r="387">
          <cell r="F387" t="str">
            <v>Fortalecimiento del Sistema Departamental de Ciencia, tecnología e innovación (SDCTI).</v>
          </cell>
        </row>
        <row r="388">
          <cell r="F388" t="str">
            <v>Fortalecimiento institucional de los prestadores de servicios públicos en el Departamento</v>
          </cell>
        </row>
        <row r="389">
          <cell r="F389" t="str">
            <v>Fortalecimiento Institucional en Transporte y Transito en el Departamento de Antioquia</v>
          </cell>
        </row>
        <row r="390">
          <cell r="F390" t="str">
            <v>Fortalecimiento Institucional para la planeación y la gestión del Desarrollo Territorial</v>
          </cell>
        </row>
        <row r="391">
          <cell r="F391" t="str">
            <v>Fortalecimiento tecnológico de Teleantioquia</v>
          </cell>
        </row>
        <row r="392">
          <cell r="F392" t="str">
            <v>Fortalecimiento y articulación entre el modelo de operación por procesos (Sistema Integrado de Gestión) y la estructura organizacional</v>
          </cell>
        </row>
        <row r="393">
          <cell r="F393" t="str">
            <v>Fortalecimiento y Desarrollo de la Agricultura Familiar Campesina</v>
          </cell>
        </row>
        <row r="394">
          <cell r="F394" t="str">
            <v>Gas domiciliario para el desarrollo rural del departamento</v>
          </cell>
        </row>
        <row r="395">
          <cell r="F395" t="str">
            <v>Gas domiciliario para la competitividad en las zonas urbanas del Departamento</v>
          </cell>
        </row>
        <row r="396">
          <cell r="F396" t="str">
            <v>Gestión Cultural para el Fortalecimiento de la Ciudadanía</v>
          </cell>
        </row>
        <row r="397">
          <cell r="F397" t="str">
            <v>Gestión de la información temática territorial como base fundamental para la planeación y el desarrollo</v>
          </cell>
        </row>
        <row r="398">
          <cell r="F398" t="str">
            <v>Gestión de la seguridad y la salud en el trabajo</v>
          </cell>
        </row>
        <row r="399">
          <cell r="F399" t="str">
            <v>Gestión del Empleo Público</v>
          </cell>
        </row>
        <row r="400">
          <cell r="F400" t="str">
            <v>Gestión Integral del Patrimonio Cultural</v>
          </cell>
        </row>
        <row r="401">
          <cell r="F401" t="str">
            <v>Indígenas con Calidad de Vida</v>
          </cell>
        </row>
        <row r="402">
          <cell r="F402" t="str">
            <v>Infraestructura de apoyo a la producción, transformación y comercialización de productos agropecuarios, pesqueros y forestales</v>
          </cell>
        </row>
        <row r="403">
          <cell r="F403" t="str">
            <v>Infraestructura de vías terciarias como apoyo a la comercialización de productos agropecuarios, pesqueros y forestales</v>
          </cell>
        </row>
        <row r="404">
          <cell r="F404" t="str">
            <v>Innovación y Tecnología al Servicio del Desarrollo Territorial Departamental</v>
          </cell>
        </row>
        <row r="405">
          <cell r="F405" t="str">
            <v>Juegos del sector educativo</v>
          </cell>
        </row>
        <row r="406">
          <cell r="F406" t="str">
            <v>Lectura y escritura</v>
          </cell>
        </row>
        <row r="407">
          <cell r="F407" t="str">
            <v>Lineamientos para la creación de zonas industriales en los municipios de tradición minera en Antioquia</v>
          </cell>
        </row>
        <row r="408">
          <cell r="F408" t="str">
            <v>Manejo de desastres</v>
          </cell>
        </row>
        <row r="409">
          <cell r="F409" t="str">
            <v>Manejo integral de los residuos sólidos en zona urbana del Departamento – “Basura Cero”</v>
          </cell>
        </row>
        <row r="410">
          <cell r="F410" t="str">
            <v>Manejo sostenible de sistemas de aguas residuales en zona urbana del Departamento</v>
          </cell>
        </row>
        <row r="411">
          <cell r="F411" t="str">
            <v>Manejo sostenible de sistemas de aguas residuales en zonas rurales y de difícil acceso del departamento</v>
          </cell>
        </row>
        <row r="412">
          <cell r="F412" t="str">
            <v>Mantenimiento, mejoramiento y/o rehabilitación de la RVS</v>
          </cell>
        </row>
        <row r="413">
          <cell r="F413" t="str">
            <v>Más y mejor educación para la atención a la población en condición de discapacidad y talentos excepcionales</v>
          </cell>
        </row>
        <row r="414">
          <cell r="F414" t="str">
            <v>Más y mejor educación para la población étnica</v>
          </cell>
        </row>
        <row r="415">
          <cell r="F415" t="str">
            <v xml:space="preserve">Más y mejor educación para la sociedad y las personas en el sector rural </v>
          </cell>
        </row>
        <row r="416">
          <cell r="F416" t="str">
            <v xml:space="preserve">Más y mejor educación para la sociedad y las personas en el sector urbano </v>
          </cell>
        </row>
        <row r="417">
          <cell r="F417" t="str">
            <v>Mejoramiento de Vivienda Rural</v>
          </cell>
        </row>
        <row r="418">
          <cell r="F418" t="str">
            <v>Mejoramiento de vivienda urbana</v>
          </cell>
        </row>
        <row r="419">
          <cell r="F419" t="str">
            <v>Mejorar la productividad y la competitividad del sector minero del Departamento con responsabilidad ambiental y social</v>
          </cell>
        </row>
        <row r="420">
          <cell r="F420" t="str">
            <v>Minería en armonía con el medio ambiente</v>
          </cell>
        </row>
        <row r="421">
          <cell r="F421" t="str">
            <v>Modelo Educativo de Antioquia para la vida, la sociedad y el trabajo</v>
          </cell>
        </row>
        <row r="422">
          <cell r="F422" t="str">
            <v>Modernización de la infraestructura física, bienes muebles, parque automotor y sistema integrado de seguridad</v>
          </cell>
        </row>
        <row r="423">
          <cell r="F423" t="str">
            <v>Movilidad segura en el Departamento de Antioquia</v>
          </cell>
        </row>
        <row r="424">
          <cell r="F424" t="str">
            <v>Mujeres asociadas, adelante!</v>
          </cell>
        </row>
        <row r="425">
          <cell r="F425" t="str">
            <v>Mujeres políticas “Antioquia Piensa en Grande”</v>
          </cell>
        </row>
        <row r="426">
          <cell r="F426" t="str">
            <v>Nuevos Polos de Desarrollo Habitacionales e Industriales</v>
          </cell>
        </row>
        <row r="427">
          <cell r="F427" t="str">
            <v>Participación de Antioquia en los Planes Nacionales de transporte Multimodal</v>
          </cell>
        </row>
        <row r="428">
          <cell r="F428" t="str">
            <v>Pavimentación de la Red Vial Secundaria (RVS)</v>
          </cell>
        </row>
        <row r="429">
          <cell r="F429" t="str">
            <v>Plan de cables aéreos</v>
          </cell>
        </row>
        <row r="430">
          <cell r="F430" t="str">
            <v>Población en Situación de Discapacidad</v>
          </cell>
        </row>
        <row r="431">
          <cell r="F431" t="str">
            <v>Prácticas de Excelencia</v>
          </cell>
        </row>
        <row r="432">
          <cell r="F432" t="str">
            <v>Preparando el campo antioqueño para los mercados del mundo</v>
          </cell>
        </row>
        <row r="433">
          <cell r="F433" t="str">
            <v>Prevención de las vulneraciones de la niñez para la construcción de la Paz</v>
          </cell>
        </row>
        <row r="434">
          <cell r="F434" t="str">
            <v>Promoción del deporte social comunitario, deporte formativo y recreación</v>
          </cell>
        </row>
        <row r="435">
          <cell r="F435" t="str">
            <v>Promoción, prevención y protección de los Derechos Humanos (DDHH) y Derecho Internacional Humanitario (DIH).</v>
          </cell>
        </row>
        <row r="436">
          <cell r="F436" t="str">
            <v>Protección y Conservación del Recurso Hídrico</v>
          </cell>
        </row>
        <row r="437">
          <cell r="F437" t="str">
            <v>Protección, restablecimiento de los derechos y reparación individual y colectiva a las víctimas del conflicto armado</v>
          </cell>
        </row>
        <row r="438">
          <cell r="F438" t="str">
            <v>Proyectos de infraestructura cofinanciados en los municipios</v>
          </cell>
        </row>
        <row r="439">
          <cell r="F439" t="str">
            <v>Proyectos estratégicos Departamentales</v>
          </cell>
        </row>
        <row r="440">
          <cell r="F440" t="str">
            <v>Reducción del Riesgo</v>
          </cell>
        </row>
        <row r="441">
          <cell r="F441" t="str">
            <v>Salud Ambiental</v>
          </cell>
        </row>
        <row r="442">
          <cell r="F442" t="str">
            <v>Salud Pública</v>
          </cell>
        </row>
        <row r="443">
          <cell r="F443" t="str">
            <v>Seguimiento a procesos de restitución de tierras despojadas y abandonadas en el Departamento</v>
          </cell>
        </row>
        <row r="444">
          <cell r="F444" t="str">
            <v>Seguridad alimentaria y nutricional en la población vulnerable- MANÁ</v>
          </cell>
        </row>
        <row r="445">
          <cell r="F445" t="str">
            <v>Seguridad económica de las mujeres</v>
          </cell>
        </row>
        <row r="446">
          <cell r="F446" t="str">
            <v>Seguridad pública para las mujeres</v>
          </cell>
        </row>
        <row r="447">
          <cell r="F447" t="str">
            <v>Sistema Departamental de Bomberos</v>
          </cell>
        </row>
        <row r="448">
          <cell r="F448" t="str">
            <v>Sistema Departamental de Capacitación para el deporte, la recreación, la actividad física y educación física</v>
          </cell>
        </row>
        <row r="449">
          <cell r="F449" t="str">
            <v>Sistema Departamental de Información de Gestión del Riesgo de Desastres</v>
          </cell>
        </row>
        <row r="450">
          <cell r="F450" t="str">
            <v>Trabajo decente y desarrollo económico local para la Paz</v>
          </cell>
        </row>
        <row r="451">
          <cell r="F451" t="str">
            <v>Transformación social y cultural en Gestión del Riesgo</v>
          </cell>
        </row>
        <row r="452">
          <cell r="F452" t="str">
            <v xml:space="preserve">Transparencia y lucha frontal contra la corrupción </v>
          </cell>
        </row>
        <row r="453">
          <cell r="F453" t="str">
            <v>Transversalidad con hechos</v>
          </cell>
        </row>
        <row r="454">
          <cell r="F454" t="str">
            <v>Vías para sistemas alternativos de transporte</v>
          </cell>
        </row>
        <row r="455">
          <cell r="F455" t="str">
            <v>Vivienda Nueva Rural</v>
          </cell>
        </row>
        <row r="456">
          <cell r="F456" t="str">
            <v>Vivienda Nueva Urbana</v>
          </cell>
        </row>
      </sheetData>
      <sheetData sheetId="2"/>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PAA FLA 2018 Modificado febrero"/>
    </sheetNames>
    <sheetDataSet>
      <sheetData sheetId="0"/>
      <sheetData sheetId="1"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27.02.2018"/>
    </sheetNames>
    <sheetDataSet>
      <sheetData sheetId="0" refreshError="1"/>
      <sheetData sheetId="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51">
          <cell r="B351" t="str">
            <v>Departamento Administrativo de Planeación</v>
          </cell>
        </row>
        <row r="352">
          <cell r="B352" t="str">
            <v>Departamento Administrativo del Sistema de Prevención, Atención y Recuperación de Desastres - DAPARD</v>
          </cell>
        </row>
        <row r="353">
          <cell r="B353" t="str">
            <v>Despacho del Gobernador</v>
          </cell>
        </row>
        <row r="354">
          <cell r="B354" t="str">
            <v>Fábrica de Licores y Alcoholes de Antioquia - FLA</v>
          </cell>
        </row>
        <row r="355">
          <cell r="B355" t="str">
            <v>Gerencia de Afrodescendientes</v>
          </cell>
        </row>
        <row r="356">
          <cell r="B356" t="str">
            <v>Gerencia de Auditoría Interna</v>
          </cell>
        </row>
        <row r="357">
          <cell r="B357" t="str">
            <v>Gerencia de Infancia, Adolescencia y Juventud</v>
          </cell>
        </row>
        <row r="358">
          <cell r="B358" t="str">
            <v>Gerencia de Paz</v>
          </cell>
        </row>
        <row r="359">
          <cell r="B359" t="str">
            <v>Gerencia de Seguridad Alimentaria y Nutricional de Antioquia - MANÁ</v>
          </cell>
        </row>
        <row r="360">
          <cell r="B360" t="str">
            <v>Gerencia de Servicios Públicos</v>
          </cell>
        </row>
        <row r="361">
          <cell r="B361" t="str">
            <v>Gerencia Indígena</v>
          </cell>
        </row>
        <row r="362">
          <cell r="B362" t="str">
            <v>Oficina de Comunicaciones</v>
          </cell>
        </row>
        <row r="363">
          <cell r="B363" t="str">
            <v>Secretaría de Agricultura y Desarrollo Rural</v>
          </cell>
        </row>
        <row r="364">
          <cell r="B364" t="str">
            <v>Secretaría de Educación</v>
          </cell>
        </row>
        <row r="365">
          <cell r="B365" t="str">
            <v>Secretaría de Gestión Humana y Desarrollo Organizacional</v>
          </cell>
        </row>
        <row r="366">
          <cell r="B366" t="str">
            <v>Secretaría de Gobierno</v>
          </cell>
        </row>
        <row r="367">
          <cell r="B367" t="str">
            <v>Secretaría de Hacienda</v>
          </cell>
        </row>
        <row r="368">
          <cell r="B368" t="str">
            <v>Secretaría de Infraestructura Física</v>
          </cell>
        </row>
        <row r="369">
          <cell r="B369" t="str">
            <v>Secretaría de las Mujeres</v>
          </cell>
        </row>
        <row r="370">
          <cell r="B370" t="str">
            <v>Secretaría de Medio Ambiente</v>
          </cell>
        </row>
        <row r="371">
          <cell r="B371" t="str">
            <v>Secretaría de Minas</v>
          </cell>
        </row>
        <row r="372">
          <cell r="B372" t="str">
            <v>Secretaría de Participación Ciudadana y Desarrollo Social</v>
          </cell>
        </row>
        <row r="373">
          <cell r="B373" t="str">
            <v>Secretaría de Productividad y Competitividad</v>
          </cell>
        </row>
        <row r="374">
          <cell r="B374" t="str">
            <v>Secretaría General</v>
          </cell>
        </row>
        <row r="375">
          <cell r="B375" t="str">
            <v>Secretaría Privada</v>
          </cell>
        </row>
        <row r="376">
          <cell r="B376" t="str">
            <v>Secretaría Seccional de Salud y Protección Social</v>
          </cell>
        </row>
        <row r="391">
          <cell r="D391" t="str">
            <v>N/A</v>
          </cell>
        </row>
        <row r="392">
          <cell r="D392" t="str">
            <v>Aprobadas</v>
          </cell>
        </row>
        <row r="393">
          <cell r="D393" t="str">
            <v>No solicitadas</v>
          </cell>
        </row>
        <row r="394">
          <cell r="D394" t="str">
            <v>Solicitadas</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Hoja1"/>
      <sheetName val="UNSPSC"/>
    </sheetNames>
    <sheetDataSet>
      <sheetData sheetId="0"/>
      <sheetData sheetId="1">
        <row r="357">
          <cell r="D357" t="str">
            <v>Concurso de Méritos</v>
          </cell>
        </row>
        <row r="358">
          <cell r="D358" t="str">
            <v>Contratación Directa - Arrendamiento o Adquisición de Bienes Inmuebles</v>
          </cell>
        </row>
        <row r="359">
          <cell r="D359" t="str">
            <v>Contratación Directa - Bienes y Servicios en el Sector Defensa y en el Departamento Administrativo de Seguridad</v>
          </cell>
        </row>
        <row r="360">
          <cell r="D360" t="str">
            <v>Contratación Directa - Contratos Interadministrativos</v>
          </cell>
        </row>
        <row r="361">
          <cell r="D361" t="str">
            <v>Contratación Directa - Contratos para el Desarrollo de Actividades Científicas y Tecnológicas</v>
          </cell>
        </row>
        <row r="362">
          <cell r="D362" t="str">
            <v>Contratación Directa - Empréstito</v>
          </cell>
        </row>
        <row r="363">
          <cell r="D363" t="str">
            <v xml:space="preserve">Contratación Directa - Encargo Fiduciario </v>
          </cell>
        </row>
        <row r="364">
          <cell r="D364" t="str">
            <v>Contratación Directa - No pluralidad de oferentes</v>
          </cell>
        </row>
        <row r="365">
          <cell r="D365" t="str">
            <v>Contratación Directa - Prestación de Servicios y de Apoyo a la Gestión Persona Jurídica</v>
          </cell>
        </row>
        <row r="366">
          <cell r="D366" t="str">
            <v>Contratación Directa - Prestación de Servicios y de Apoyo a la Gestión Persona Natural</v>
          </cell>
        </row>
        <row r="367">
          <cell r="D367" t="str">
            <v>Contratación Directa - Urgencia Manifiesta</v>
          </cell>
        </row>
        <row r="368">
          <cell r="D368" t="str">
            <v>Licitación Pública</v>
          </cell>
        </row>
        <row r="369">
          <cell r="D369" t="str">
            <v>Mínima Cuantía</v>
          </cell>
        </row>
        <row r="370">
          <cell r="D370" t="str">
            <v>Otro Tipo de Contrato</v>
          </cell>
        </row>
        <row r="371">
          <cell r="D371" t="str">
            <v xml:space="preserve">Régimen Especial - Artículo 14 Ley 9 de 1989, Ley 388 de 1997 </v>
          </cell>
        </row>
        <row r="372">
          <cell r="D372" t="str">
            <v>Régimen Especial - Artículo 95 Ley 489 de 1998</v>
          </cell>
        </row>
        <row r="373">
          <cell r="D373" t="str">
            <v>Régimen Especial - Artículo 96 Ley 489 de 1998</v>
          </cell>
        </row>
        <row r="374">
          <cell r="D374" t="str">
            <v>Régimen Especial - Concesión Minera</v>
          </cell>
        </row>
        <row r="375">
          <cell r="D375" t="str">
            <v>Régimen Especial - Contrato de Comodato</v>
          </cell>
        </row>
        <row r="376">
          <cell r="D376" t="str">
            <v>Régimen Especial - Decreto 1084 de 2015</v>
          </cell>
        </row>
        <row r="377">
          <cell r="D377" t="str">
            <v>Régimen Especial - Decreto 1851 de 2015</v>
          </cell>
        </row>
        <row r="378">
          <cell r="D378" t="str">
            <v>Régimen Especial - Decreto 2500 de 2010</v>
          </cell>
        </row>
        <row r="379">
          <cell r="D379" t="str">
            <v>Régimen Especial - Decreto 777 de 1992</v>
          </cell>
        </row>
        <row r="380">
          <cell r="D380" t="str">
            <v>Régimen Especial - Ley 14 de 1983, Decreto 1222 de 1986</v>
          </cell>
        </row>
        <row r="381">
          <cell r="D381" t="str">
            <v>Régimen Especial - Oferta de Concesión Mercantil</v>
          </cell>
        </row>
        <row r="382">
          <cell r="D382" t="str">
            <v>Régimen Especial - Organismos Internacionales</v>
          </cell>
        </row>
        <row r="383">
          <cell r="D383" t="str">
            <v>Selección Abreviada - Acuerdo Marco de Precios</v>
          </cell>
        </row>
        <row r="384">
          <cell r="D384" t="str">
            <v>Selección Abreviada - Adquisición en Bolsa de Productos</v>
          </cell>
        </row>
        <row r="385">
          <cell r="D385" t="str">
            <v>Selección Abreviada - Enajenación de Bienes</v>
          </cell>
        </row>
        <row r="386">
          <cell r="D386" t="str">
            <v>Selección Abreviada - Menor Cuantía</v>
          </cell>
        </row>
        <row r="387">
          <cell r="D387" t="str">
            <v>Selección Abreviada - Subasta Inversa</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319">
          <cell r="B319" t="str">
            <v>Departamento Administrativo de Planeación</v>
          </cell>
        </row>
        <row r="320">
          <cell r="B320" t="str">
            <v>Departamento Administrativo del Sistema de Prevención, Atención y Recuperación de Desastres - DAPARD</v>
          </cell>
        </row>
        <row r="321">
          <cell r="B321" t="str">
            <v>Despacho del Gobernador</v>
          </cell>
        </row>
        <row r="322">
          <cell r="B322" t="str">
            <v>Fábrica de Licores y Alcoholes de Antioquia - FLA</v>
          </cell>
        </row>
        <row r="323">
          <cell r="B323" t="str">
            <v>Gerencia de Afrodescendientes</v>
          </cell>
        </row>
        <row r="324">
          <cell r="B324" t="str">
            <v>Gerencia de Auditoría Interna</v>
          </cell>
        </row>
        <row r="325">
          <cell r="B325" t="str">
            <v>Gerencia de Infancia, Adolescencia y Juventud</v>
          </cell>
        </row>
        <row r="326">
          <cell r="B326" t="str">
            <v>Gerencia de Paz</v>
          </cell>
        </row>
        <row r="327">
          <cell r="B327" t="str">
            <v>Gerencia de Seguridad Alimentaria y Nutricional de Antioquia - MANÁ</v>
          </cell>
        </row>
        <row r="328">
          <cell r="B328" t="str">
            <v>Gerencia de Servicios Públicos</v>
          </cell>
        </row>
        <row r="329">
          <cell r="B329" t="str">
            <v>Gerencia Indígena</v>
          </cell>
        </row>
        <row r="330">
          <cell r="B330" t="str">
            <v>Oficina de Comunicaciones</v>
          </cell>
        </row>
        <row r="331">
          <cell r="B331" t="str">
            <v>Secretaría de Agricultura y Desarrollo Rural</v>
          </cell>
        </row>
        <row r="332">
          <cell r="B332" t="str">
            <v>Secretaría de Educación</v>
          </cell>
        </row>
        <row r="333">
          <cell r="B333" t="str">
            <v>Secretaría de Gestión Humana y Desarrollo Organizacional</v>
          </cell>
        </row>
        <row r="334">
          <cell r="B334" t="str">
            <v>Secretaría de Gobierno</v>
          </cell>
        </row>
        <row r="335">
          <cell r="B335" t="str">
            <v>Secretaría de Hacienda</v>
          </cell>
        </row>
        <row r="336">
          <cell r="B336" t="str">
            <v>Secretaría de Infraestructura Física</v>
          </cell>
        </row>
        <row r="337">
          <cell r="B337" t="str">
            <v>Secretaría de las Mujeres</v>
          </cell>
        </row>
        <row r="338">
          <cell r="B338" t="str">
            <v>Secretaría de Medio Ambiente</v>
          </cell>
        </row>
        <row r="339">
          <cell r="B339" t="str">
            <v>Secretaría de Minas</v>
          </cell>
        </row>
        <row r="340">
          <cell r="B340" t="str">
            <v>Secretaría de Participación Ciudadana y Desarrollo Social</v>
          </cell>
        </row>
        <row r="341">
          <cell r="B341" t="str">
            <v>Secretaría de Productividad y Competitividad</v>
          </cell>
        </row>
        <row r="342">
          <cell r="B342" t="str">
            <v>Secretaría General</v>
          </cell>
        </row>
        <row r="343">
          <cell r="B343" t="str">
            <v>Secretaría Privada</v>
          </cell>
        </row>
        <row r="344">
          <cell r="B344" t="str">
            <v>Secretaría Seccional de Salud y Protección Social</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s>
    <sheetDataSet>
      <sheetData sheetId="0"/>
      <sheetData sheetId="1">
        <row r="579">
          <cell r="F579" t="str">
            <v>Tipo A1: Supervisión e Interventoría Integral</v>
          </cell>
        </row>
        <row r="580">
          <cell r="F580" t="str">
            <v>Tipo A2: Supervisión e Interventoría Técnica</v>
          </cell>
        </row>
        <row r="581">
          <cell r="F581" t="str">
            <v xml:space="preserve">Tipo B1: Supervisión e Interventoría Técnica </v>
          </cell>
        </row>
        <row r="582">
          <cell r="F582" t="str">
            <v>Tipo B2: Supervisión Colegiada</v>
          </cell>
        </row>
        <row r="583">
          <cell r="F583" t="str">
            <v>Tipo C:  Supervisión</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05032018"/>
    </sheetNames>
    <sheetDataSet>
      <sheetData sheetId="0"/>
      <sheetData sheetId="1"/>
      <sheetData sheetId="2"/>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Hoja1"/>
      <sheetName val="PAA2018 marzo 6 de 2018"/>
    </sheetNames>
    <sheetDataSet>
      <sheetData sheetId="0" refreshError="1"/>
      <sheetData sheetId="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sheetName val="Hoja2"/>
      <sheetName val="Formato PAA _SECOP version 5 (2"/>
    </sheetNames>
    <sheetDataSet>
      <sheetData sheetId="0"/>
      <sheetData sheetId="1" refreshError="1"/>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2. (2)."/>
      <sheetName val="Anexo 2."/>
      <sheetName val="UNSPSC"/>
      <sheetName val="PAA COMUNICACIONES 02042018"/>
    </sheetNames>
    <sheetDataSet>
      <sheetData sheetId="0" refreshError="1"/>
      <sheetData sheetId="1"/>
      <sheetData sheetId="2" refreshError="1"/>
      <sheetData sheetId="3"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UAN DIEGO PATINO GONZALEZ" refreshedDate="43250.685917708332" createdVersion="6" refreshedVersion="6" minRefreshableVersion="3" recordCount="1403">
  <cacheSource type="worksheet">
    <worksheetSource ref="A11:AG1414" sheet="PAA Consolidado Marzo 2018"/>
  </cacheSource>
  <cacheFields count="33">
    <cacheField name="Dependencia" numFmtId="49">
      <sharedItems count="26">
        <s v="Secretaría de Agricultura y Desarrollo Rural"/>
        <s v="Departamento Administrativo del Sistema de Prevención, Atención y Recuperación de Desastres - DAPARD"/>
        <s v="Despacho del Gobernador"/>
        <s v="Secretaría de Educación"/>
        <s v="Secretaría de Gestión Humana y Desarrollo Organizacional"/>
        <s v="Gerencia de Infancia, Adolescencia y Juventud"/>
        <s v="Secretaría de Infraestructura Física"/>
        <s v="Gerencia de Seguridad Alimentaria y Nutricional de Antioquia - MANÁ"/>
        <s v="Secretaría de Participación Ciudadana y Desarrollo Social"/>
        <s v="Secretaría de Productividad y Competitividad"/>
        <s v="Secretaría General"/>
        <s v="Gerencia de Servicios Públicos"/>
        <s v="Gerencia de Afrodescendientes"/>
        <s v="Gerencia de Auditoría Interna"/>
        <s v="Oficina de Comunicaciones"/>
        <s v="Gerencia de Paz"/>
        <s v="Fábrica de Licores y Alcoholes de Antioquia - FLA"/>
        <s v="Secretaría de Gobierno"/>
        <s v="Secretaría de Hacienda"/>
        <s v="Secretaría Hacienda"/>
        <s v="Gerencia Indígena"/>
        <s v="Secretaría de Medio Ambiente"/>
        <s v="Secretaría de las Mujeres"/>
        <s v="Departamento Administrativo de Planeación"/>
        <s v="Secretaría Seccional de Salud y Protección Social"/>
        <s v="Secretaria de Haicenda" u="1"/>
      </sharedItems>
    </cacheField>
    <cacheField name="Códigos UNSPSC" numFmtId="0">
      <sharedItems containsBlank="1" containsMixedTypes="1" containsNumber="1" containsInteger="1" minValue="5601500" maxValue="5211090004"/>
    </cacheField>
    <cacheField name="Descripción" numFmtId="0">
      <sharedItems longText="1"/>
    </cacheField>
    <cacheField name="Fecha estimada de inicio de proceso de selección " numFmtId="17">
      <sharedItems containsDate="1" containsBlank="1" containsMixedTypes="1" minDate="2015-06-01T16:16:00" maxDate="2020-03-02T00:00:00"/>
    </cacheField>
    <cacheField name="Duración estimada del contrato " numFmtId="0">
      <sharedItems containsBlank="1" containsMixedTypes="1" containsNumber="1" containsInteger="1" minValue="2" maxValue="12"/>
    </cacheField>
    <cacheField name="Modalidad de selección " numFmtId="0">
      <sharedItems containsBlank="1"/>
    </cacheField>
    <cacheField name="Fuente de los recursos (SGP - Propios - Regalías - Del crédito - Nacionales - etc)" numFmtId="0">
      <sharedItems/>
    </cacheField>
    <cacheField name="Valor total estimado" numFmtId="1">
      <sharedItems containsMixedTypes="1" containsNumber="1" minValue="0" maxValue="80515439350"/>
    </cacheField>
    <cacheField name="Valor estimado en la vigencia actual" numFmtId="1">
      <sharedItems containsBlank="1" containsMixedTypes="1" containsNumber="1" minValue="0" maxValue="80515439350"/>
    </cacheField>
    <cacheField name="¿Se requieren vigencias futuras?" numFmtId="0">
      <sharedItems/>
    </cacheField>
    <cacheField name="Estado de solicitud de vigencias futuras" numFmtId="0">
      <sharedItems containsBlank="1"/>
    </cacheField>
    <cacheField name="Nombre completo" numFmtId="0">
      <sharedItems containsBlank="1"/>
    </cacheField>
    <cacheField name="Cargo " numFmtId="0">
      <sharedItems containsBlank="1"/>
    </cacheField>
    <cacheField name="Teléfono " numFmtId="49">
      <sharedItems containsBlank="1" containsMixedTypes="1" containsNumber="1" containsInteger="1" minValue="3835128" maxValue="3839997"/>
    </cacheField>
    <cacheField name="Correo electrónico " numFmtId="0">
      <sharedItems containsBlank="1"/>
    </cacheField>
    <cacheField name="Programa del Plan al cual contribuye el objeto contractual" numFmtId="0">
      <sharedItems containsBlank="1" containsMixedTypes="1" containsNumber="1" containsInteger="1" minValue="8089" maxValue="8089"/>
    </cacheField>
    <cacheField name="Producto(s) del Plan al cual contribuye el objeto contractual" numFmtId="0">
      <sharedItems containsBlank="1" containsMixedTypes="1" containsNumber="1" containsInteger="1" minValue="0" maxValue="21054" longText="1"/>
    </cacheField>
    <cacheField name="Nombre del Proyecto al cual pertenece el objeto contractual" numFmtId="0">
      <sharedItems containsBlank="1" containsMixedTypes="1" containsNumber="1" containsInteger="1" minValue="42711" maxValue="43141" longText="1"/>
    </cacheField>
    <cacheField name="Elemento PEP " numFmtId="0">
      <sharedItems containsBlank="1" containsMixedTypes="1" containsNumber="1" containsInteger="1" minValue="10033" maxValue="20166060097540"/>
    </cacheField>
    <cacheField name="Producto(s) del Proyecto que se impactan con el objeto contractual" numFmtId="0">
      <sharedItems containsBlank="1" containsMixedTypes="1" containsNumber="1" containsInteger="1" minValue="34010103" maxValue="4600008061" longText="1"/>
    </cacheField>
    <cacheField name="Actividad(es) del Proyecto que requieren del objeto contractual" numFmtId="0">
      <sharedItems containsBlank="1" containsMixedTypes="1" containsNumber="1" containsInteger="1" minValue="1" maxValue="1" longText="1"/>
    </cacheField>
    <cacheField name="N° del Proceso en el SECOP" numFmtId="0">
      <sharedItems containsBlank="1" containsMixedTypes="1" containsNumber="1" containsInteger="1" minValue="6280" maxValue="4600008046"/>
    </cacheField>
    <cacheField name="N°. de la necesidad en SAP" numFmtId="0">
      <sharedItems containsBlank="1" containsMixedTypes="1" containsNumber="1" containsInteger="1" minValue="0" maxValue="21225" longText="1"/>
    </cacheField>
    <cacheField name="Fecha de Publicación de Estudios Previos en SECOP" numFmtId="15">
      <sharedItems containsDate="1" containsBlank="1" containsMixedTypes="1" minDate="2015-05-15T09:53:00" maxDate="2018-12-02T00:00:00"/>
    </cacheField>
    <cacheField name="Número del radicado  Resolución y/o carta de aceptación" numFmtId="0">
      <sharedItems containsBlank="1" containsMixedTypes="1" containsNumber="1" containsInteger="1" minValue="42123" maxValue="20172541265455"/>
    </cacheField>
    <cacheField name="Número del Contrato" numFmtId="0">
      <sharedItems containsBlank="1" containsMixedTypes="1" containsNumber="1" containsInteger="1" minValue="896" maxValue="46000007651"/>
    </cacheField>
    <cacheField name="Porcentaje de cumplimiento" numFmtId="9">
      <sharedItems containsMixedTypes="1" containsNumber="1" minValue="0" maxValue="1" count="8">
        <s v="Información incompleta"/>
        <n v="1"/>
        <s v=""/>
        <n v="0.66"/>
        <n v="0"/>
        <n v="0.33"/>
        <n v="0.17" u="1"/>
        <n v="0.1" u="1"/>
      </sharedItems>
    </cacheField>
    <cacheField name="Nombre Contratista / Asociado(s)" numFmtId="0">
      <sharedItems containsBlank="1" longText="1"/>
    </cacheField>
    <cacheField name="Estado del Contrato" numFmtId="0">
      <sharedItems containsBlank="1" containsMixedTypes="1" containsNumber="1" containsInteger="1" minValue="42123" maxValue="43829"/>
    </cacheField>
    <cacheField name="Observaciones" numFmtId="0">
      <sharedItems containsBlank="1" containsMixedTypes="1" containsNumber="1" containsInteger="1" minValue="1" maxValue="43160" longText="1"/>
    </cacheField>
    <cacheField name="Nombres y Apellidos del Supervisor o razón social del Interventor" numFmtId="0">
      <sharedItems containsBlank="1" containsMixedTypes="1" containsNumber="1" containsInteger="1" minValue="1" maxValue="46739"/>
    </cacheField>
    <cacheField name="Tipo de Supervisión e Interventoría" numFmtId="0">
      <sharedItems containsBlank="1"/>
    </cacheField>
    <cacheField name="Función"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03">
  <r>
    <x v="0"/>
    <n v="90121500"/>
    <s v=" ADICION  AL ONTRATO DE ADQUISICIÓN DE TIQUETES AÉREOS PARA LA GOBERNACIÓN DE ANTIOQUIA"/>
    <d v="2018-01-01T00:00:00"/>
    <s v="10 meses"/>
    <s v="Selección Abreviada - Acuerdo Marco de Precios"/>
    <s v="Recursos propios"/>
    <n v="20000000"/>
    <n v="20000000"/>
    <s v="SI"/>
    <s v="Aprobadas"/>
    <s v="Luis Fernando Torres"/>
    <s v="Profesional"/>
    <s v="3838845"/>
    <s v="luis.torres@antioquia.gov.co"/>
    <m/>
    <m/>
    <m/>
    <m/>
    <m/>
    <m/>
    <s v="SIN ESTUDIO"/>
    <n v="20639"/>
    <m/>
    <m/>
    <n v="4600006173"/>
    <x v="0"/>
    <s v="SERVICIOS AEREO A TERRITORIO NACIONALES S.A - SATENA"/>
    <s v="En ejecución"/>
    <m/>
    <e v="#REF!"/>
    <s v="Tipo C:  Supervisión"/>
    <s v="Tecnica, Administrativa, Financiera."/>
  </r>
  <r>
    <x v="0"/>
    <n v="80131505"/>
    <s v="ADICION AL CONTRATO DE Arrendamiento oficina de Uraba"/>
    <d v="2018-01-01T00:00:00"/>
    <s v="12 meses"/>
    <s v="Contratación Directa - Arrendamiento o Adquisición de Bienes Inmuebles"/>
    <s v="Recursos propios"/>
    <n v="14329200"/>
    <n v="14329200"/>
    <s v="SI"/>
    <s v="Aprobadas"/>
    <s v="Caros Mario  Giraldo"/>
    <s v="Profesional"/>
    <s v="3838845"/>
    <s v="suburaba@hotmail.com"/>
    <m/>
    <m/>
    <m/>
    <m/>
    <m/>
    <m/>
    <s v="SIN ESTUDIO"/>
    <n v="20212"/>
    <d v="2017-12-04T00:00:00"/>
    <s v="NA"/>
    <n v="460006249"/>
    <x v="1"/>
    <s v="CAÑAS DE LOPEZ IRMA LUCIA"/>
    <s v="En ejecución"/>
    <m/>
    <s v="Carlos Mario Giraldo García"/>
    <s v="Tipo C:  Supervisión"/>
    <s v="Tecnica, Administrativa, Financiera."/>
  </r>
  <r>
    <x v="0"/>
    <n v="8011504"/>
    <s v="DESIGNAR ESTUDIANTES DE LAS UNIVERSIDADES PRIVADAS PARA LA REALIZACIÓN DE LA PRACTICA ACADEMICA CON EL FIN DE BRINDAR APOYO A LA GESTION DEL DEPARTAMENTO DE ANTIOQUIA Y SUS REGIONES DURANTE EL PRIMER SEMESTRE DEL 2017 Y PRIMER SEMESTRE DEL 2018"/>
    <d v="2018-02-15T00:00:00"/>
    <s v="5 meses"/>
    <s v="Contratación Directa - Contratos Interadministrativos"/>
    <s v="Recursos propios"/>
    <n v="3272121"/>
    <n v="3272121"/>
    <s v="NO"/>
    <s v="N/A"/>
    <s v="Jaime Garzon araque"/>
    <s v="Secretario"/>
    <s v="3838801"/>
    <s v="jaime.garzon@antioquia.gov.co"/>
    <m/>
    <m/>
    <m/>
    <n v="140060001"/>
    <m/>
    <m/>
    <s v="SINESTUDIO"/>
    <n v="20337"/>
    <d v="2018-01-02T00:00:00"/>
    <s v="NA"/>
    <n v="4600007063"/>
    <x v="1"/>
    <s v="POLITÉCNICO COLOMBIANO JAIME ISAZA CADAVID"/>
    <s v="En ejecución"/>
    <s v="Se contrataron 3 precticantes para cada una de loas direcciones"/>
    <e v="#REF!"/>
    <s v="Tipo C:  Supervisión"/>
    <s v="Tecnica, Administrativa, Financiera."/>
  </r>
  <r>
    <x v="0"/>
    <n v="8011504"/>
    <s v="DESIGNAR ESTUDIANTES DE LAS UNIVERSIDADES PRIVADAS PARA LA REALIZACIÓN DE LA PRACTICA ACADEMICA CON EL FIN DE BRINDAR APOYO A LA GESTION DEL DEPARTAMENTO DE ANTIOQUIA Y SUS REGIONES DURANTE EL PRIMER SEMESTRE DEL 2017 Y PRIMER SEMESTRE DEL 2018"/>
    <d v="2018-02-15T00:00:00"/>
    <s v="5 meses"/>
    <s v="Contratación Directa - Contratos Interadministrativos"/>
    <s v="Recursos propios"/>
    <e v="#REF!"/>
    <n v="11353428"/>
    <s v="NO"/>
    <s v="N/A"/>
    <s v="Jaime Garzon araque"/>
    <s v="Secretario"/>
    <s v="3838801"/>
    <s v="jaime.garzon@antioquia.gov.co"/>
    <m/>
    <m/>
    <m/>
    <n v="140060001"/>
    <m/>
    <m/>
    <s v="SINESTUDIO"/>
    <n v="20338"/>
    <d v="2018-01-02T00:00:00"/>
    <s v="NA"/>
    <n v="4600007063"/>
    <x v="1"/>
    <s v="POLITÉCNICO COLOMBIANO JAIME ISAZA CADAVID"/>
    <s v="En ejecución"/>
    <s v="Se contrataron 3 precticantes para cada una de loas direcciones"/>
    <e v="#REF!"/>
    <s v="Tipo C:  Supervisión"/>
    <s v="Tecnica, Administrativa, Financiera."/>
  </r>
  <r>
    <x v="0"/>
    <n v="80101600"/>
    <s v="TEMPORALES"/>
    <d v="2018-03-01T00:00:00"/>
    <s v="10 meses"/>
    <s v="Contratación Directa - Contratos Interadministrativos"/>
    <s v="Recursos propios"/>
    <n v="98218796"/>
    <n v="98218796"/>
    <s v="NO"/>
    <s v="N/A"/>
    <s v="Tersita Rengifo"/>
    <s v="Profesional"/>
    <s v="3838811"/>
    <s v="teresita.rengifo@antioquia.gov.co"/>
    <m/>
    <m/>
    <m/>
    <n v="140056001"/>
    <m/>
    <m/>
    <s v="SIN ESTUDIO"/>
    <m/>
    <m/>
    <m/>
    <m/>
    <x v="2"/>
    <m/>
    <s v="En ejecución"/>
    <s v="Van con cargo a un proyecto , pero no genera contrato"/>
    <e v="#REF!"/>
    <s v="Tipo C:  Supervisión"/>
    <s v="Tecnica, Administrativa, Financiera."/>
  </r>
  <r>
    <x v="0"/>
    <n v="80111604"/>
    <s v="ADICIÓN Y PRÓRROGA AL CONVENIO  4600006506  CUYO OBJETO ES APOYAR LA ASISTENCIA TÉCNICA DIRECTA RURAL, A TRAVÉS DE LA COFINANCIACIÓN PARA LA CONTRATACIÓN DEL PERSONAL IDÓNEO PARA LA PRESTACIÓN DE ESTE SERVICIO SEGÚN ORDENANZA 53 DEL 22 DE DICIEMBRE DE 2016. CODIGO DE NECESIDAD 19737. TERMINACION DE CONTRATO 17-04-2018."/>
    <d v="2018-01-05T00:00:00"/>
    <s v="4 meses"/>
    <s v="Régimen Especial - Artículo 96 Ley 489 de 1998"/>
    <s v="Recursos propios"/>
    <n v="20825000"/>
    <n v="20825000"/>
    <s v="NO"/>
    <s v="N/A"/>
    <s v="Jorge Eduardo Gañan Parra"/>
    <s v="Profesional"/>
    <s v="3838828"/>
    <s v="jorge.gañan@antioquia.gov.co"/>
    <s v="Antioquia Rural Productiva"/>
    <m/>
    <s v="Apoyo a la modernización de la ganadería en el Departamento Antioquia"/>
    <n v="140060001"/>
    <s v="Áreas agrícolas, forestales, silvopastoriles, pastos y forrajes intervenidas "/>
    <m/>
    <s v="SIN ESTUDIO"/>
    <n v="20227"/>
    <d v="2017-12-04T00:00:00"/>
    <s v="NA"/>
    <n v="4600006506"/>
    <x v="1"/>
    <s v="Yondó"/>
    <s v="En ejecución"/>
    <m/>
    <e v="#REF!"/>
    <s v="Tipo C:  Supervisión"/>
    <s v="Tecnica, Administrativa, Financiera."/>
  </r>
  <r>
    <x v="0"/>
    <n v="80111604"/>
    <s v="ADICIÓN Y PRÓRROGA AL CONVENIO 4600006684 CUYO OBJETO ES &quot;APOYAR LA ASISTENCIA TÉCNICA DIRECTA RURAL, A TRAVÉS DE LA COFINANCIACIÓN PARA LA CONTRATACIÓN DEL PERSONAL IDONEO PARA LA PRESTACIÓN DE ESTE SERVICIO SEGÚN ORDENANZA 53 DEL 22 DE DICIEMBRE DE 2016, MUNICIPIO DE SABANETA. CODIGO DE NECESIDAD 19849. VIGENCIA FUTURA 6000002381.- TERMINA  EL "/>
    <d v="2018-01-05T00:00:00"/>
    <s v="4 meses"/>
    <s v="Régimen Especial - Artículo 96 Ley 489 de 1998"/>
    <s v="Recursos propios"/>
    <n v="18190000"/>
    <n v="18190000"/>
    <s v="NO"/>
    <s v="N/A"/>
    <s v="Luis Fernando Torres Giraldo"/>
    <s v="Profesional"/>
    <s v="3838845"/>
    <s v="luis.torres@antioquia.gov.co"/>
    <s v="Antioquia Rural Productiva"/>
    <m/>
    <s v="Apoyo a la modernización de la ganadería en el Departamento Antioquia"/>
    <n v="140060001"/>
    <s v="Áreas agrícolas, forestales, silvopastoriles, pastos y forrajes intervenidas "/>
    <m/>
    <s v="SIN ESTUDIO"/>
    <n v="20234"/>
    <d v="2017-12-04T00:00:00"/>
    <s v="NA"/>
    <n v="4600006684"/>
    <x v="1"/>
    <s v="Sabaneta"/>
    <s v="En ejecución"/>
    <m/>
    <e v="#REF!"/>
    <s v="Tipo C:  Supervisión"/>
    <s v="Tecnica, Administrativa, Financiera."/>
  </r>
  <r>
    <x v="0"/>
    <n v="80111604"/>
    <s v="ADICIÓN Y PRÓRROGA AL CONVENIO 4600006634 CUYO OBJETO ES &quot;APOYAR LA ASISTENCIA TÉCNICA DIRECTA RURAL, A TRAVÉS DE LA COFINANCIACIÓN PARA LA CONTRATACIÓN DEL PERSONAL IDONEO PARA LA PRESTACIÓN DE ESTE SERVICIO SEGÚN ORDENANZA 53 DEL 22 DE DICIEMBRE DE 2016, MUNICIPIO DE AMALFI. CODIGO DE NECESIDAD 19827. VIGENCIA FUTURA 6000002381."/>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7"/>
    <d v="2017-12-04T00:00:00"/>
    <s v="NA"/>
    <n v="4600006634"/>
    <x v="1"/>
    <s v="Amalfi "/>
    <s v="En ejecución"/>
    <m/>
    <e v="#REF!"/>
    <s v="Tipo C:  Supervisión"/>
    <s v="Tecnica, Administrativa, Financiera."/>
  </r>
  <r>
    <x v="0"/>
    <n v="80111604"/>
    <s v="ADICION Y PRORROGA AL CONVENIO 460006636 CUYO OBJETO  ES APOYAR LA ASISTENCIA TECNICA DIRECTA RURAL A TRAVES DE LA COFIANCIAON PARA LA CONTRATACION DEL PERSONAL IDONEO PARA LA PRESTACION DE ESTE SERVICIO SEGUN ORDENAZA 53 DEL 22 DICIEMBRE DE 2016 EN EL MUNCIPIO DE YOLOMBO VF 6/2381 201605000087- NECESIDAD 19853"/>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8"/>
    <d v="2017-12-04T00:00:00"/>
    <s v="NA"/>
    <n v="4600006636"/>
    <x v="1"/>
    <s v="Yolombó"/>
    <s v="En ejecución"/>
    <m/>
    <e v="#REF!"/>
    <s v="Tipo C:  Supervisión"/>
    <s v="Tecnica, Administrativa, Financiera."/>
  </r>
  <r>
    <x v="0"/>
    <n v="80111604"/>
    <s v="ADICIÓN Y PRÓRROGA AL CONVENIO 4600006635 CUYO OBJETO ES &quot;APOYAR LA ASISTENCIA TÉCNICA DIRECTA RURAL, A TRAVÉS DE LA COFINANCIACIÓN PARA LA CONTRATACIÓN DEL PERSONAL IDONEO PARA LA PRESTACIÓN DE ESTE SERVICIO SEGÚN ORDENANZA 53 DEL 22 DE DICIEMBRE DE 2016, MUNICIPIO DE VEGACHÍ. CODIGO DE NECESIDAD 19828. VIGENCIA FUTURA 6000002381.- TERMINA  EL 13/04/2018."/>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60001"/>
    <s v="Áreas agrícolas, forestales, silvopastoriles, pastos y forrajes intervenidas "/>
    <m/>
    <s v="SIN ESTUDIO"/>
    <n v="20239"/>
    <d v="2017-12-04T00:00:00"/>
    <s v="NA"/>
    <n v="4600006635"/>
    <x v="1"/>
    <s v="Vegachí"/>
    <s v="En ejecución"/>
    <m/>
    <e v="#REF!"/>
    <s v="Tipo C:  Supervisión"/>
    <s v="Tecnica, Administrativa, Financiera."/>
  </r>
  <r>
    <x v="0"/>
    <n v="80111604"/>
    <s v="ADICIÓN Y PRÓRROGA AL CONVENIO 4600006628 CUYO OBJETO ES &quot;APOYAR LA ASISTENCIA TÉCNICA DIRECTA RURAL, A TRAVÉS DE LA COFINANCIACIÓN PARA LA CONTRATACIÓN DEL PERSONAL IDONEO PARA LA PRESTACIÓN DE ESTE SERVICIO SEGÚN ORDENANZA 53 DEL 22 DE DICIEMBRE DE 2016, MUNICIPIO DE SANTO DOMINGO . CODIGO DE NECESIDAD 19823. VIGENCIA FUTURA 6000002381.-"/>
    <d v="2018-01-05T00:00:00"/>
    <s v="4 meses"/>
    <s v="Régimen Especial - Artículo 96 Ley 489 de 1998"/>
    <s v="Recursos propios"/>
    <n v="17000000"/>
    <n v="17000000"/>
    <s v="NO"/>
    <s v="N/A"/>
    <s v="Mauro Antonio Gutiérrez Serna"/>
    <s v="Profesional"/>
    <s v="3838828"/>
    <s v="mauro.gutierrez@antioquia.gov.co"/>
    <s v="Antioquia Rural Productiva"/>
    <m/>
    <s v="Apoyo a la modernización de la ganadería en el Departamento Antioquia"/>
    <n v="140060001"/>
    <s v="Áreas agrícolas, forestales, silvopastoriles, pastos y forrajes intervenidas "/>
    <m/>
    <s v="SIN ESTUDIO"/>
    <n v="20245"/>
    <d v="2017-12-04T00:00:00"/>
    <s v="NA"/>
    <n v="4600006628"/>
    <x v="1"/>
    <s v="Santo Domingo"/>
    <s v="En ejecución"/>
    <m/>
    <e v="#REF!"/>
    <s v="Tipo C:  Supervisión"/>
    <s v="Tecnica, Administrativa, Financiera."/>
  </r>
  <r>
    <x v="0"/>
    <n v="80111604"/>
    <s v="ADICIÓN Y PRÓRROGA AL CONVENIO 4600006637 CUYO OBJETO ES &quot;APOYAR LA ASISTENCIA TÉCNICA DIRECTA RURAL, A TRAVÉS DE LA COFINANCIACIÓN PARA LA CONTRATACIÓN DEL PERSONAL IDONEO PARA LA PRESTACIÓN DE ESTE SERVICIO SEGÚN ORDENANZA 53 DEL 22 DE DICIEMBRE DE 2016, MUNICIPIO DE YALIL. CODIGO DE NECESIDAD 19830. VIGENCIA FUTURA 6000002381.- TERMINA  EL 13/04/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60001"/>
    <s v="Áreas agrícolas, forestales, silvopastoriles, pastos y forrajes intervenidas "/>
    <m/>
    <s v="SIN ESTUDIO"/>
    <n v="20248"/>
    <d v="2017-12-04T00:00:00"/>
    <s v="NA"/>
    <n v="4600006637"/>
    <x v="1"/>
    <s v="Yalí"/>
    <s v="En ejecución"/>
    <m/>
    <e v="#REF!"/>
    <s v="Tipo C:  Supervisión"/>
    <s v="Tecnica, Administrativa, Financiera."/>
  </r>
  <r>
    <x v="0"/>
    <n v="80111604"/>
    <s v="ADICIÓN Y PRÓRROGA AL CONVENIO  4600006490  CUYO OBJETO ES APOYAR LA ASISTENCIA TECNICA DIRECTA RURAL, A TRAVES DE LA COFINANCIACIÓN PARA LA CONTRATACIÓN DEL PERSONAL IDONEO PARA LA PRESTACIÓN DE ESTE SERVICIO SEGÚN ORDENANZA 53 DEL 22 DE DICIEMBRE DE 2016, CODIGO NECESIDAD 19729. TERMINACION DE CONTRATO 01-05-2018. VF 6000002381 ARBOLETES"/>
    <d v="2018-01-05T00:00:00"/>
    <s v="4 meses"/>
    <s v="Régimen Especial - Artículo 96 Ley 489 de 1998"/>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62"/>
    <d v="2017-12-04T00:00:00"/>
    <s v="NA"/>
    <n v="4600006490"/>
    <x v="1"/>
    <s v="Arboletes"/>
    <s v="En ejecución"/>
    <m/>
    <e v="#REF!"/>
    <s v="Tipo C:  Supervisión"/>
    <s v="Tecnica, Administrativa, Financiera."/>
  </r>
  <r>
    <x v="0"/>
    <n v="80111604"/>
    <s v="ADICIÓN Y PRÓRROGA AL CONVENIO  4600006493  CUYO OBJETO ES APOYAR LA ASISTENCIA TECNICA DIRECTA RURAL, A TRAVES DE LA COFINANCIACIÓN PARA LA CONTRATACIÓN DEL PERSONAL IDONEO PARA LA PRESTACIÓN DE ESTE SERVICIO SEGÚN ORDENANZA 53 DEL 22 DE DICIEMBRE DE 2016, CODIGO NECESIDAD 19730. TERMINACION DE CONTRATO 01-05-2018. VF 6000002381"/>
    <d v="2018-01-05T00:00:00"/>
    <s v="4 meses"/>
    <s v="Régimen Especial - Artículo 96 Ley 489 de 1998"/>
    <s v="Recursos propios"/>
    <n v="20825000"/>
    <n v="20825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65"/>
    <d v="2017-12-04T00:00:00"/>
    <s v="NA"/>
    <n v="4600006493"/>
    <x v="1"/>
    <s v="Carepa"/>
    <s v="En ejecución"/>
    <m/>
    <e v="#REF!"/>
    <s v="Tipo C:  Supervisión"/>
    <s v="Tecnica, Administrativa, Financiera."/>
  </r>
  <r>
    <x v="0"/>
    <n v="80111604"/>
    <s v="ADICIÓN Y PRÓRROGA AL CONVENIO  4600006470  CUYO OBJETO ES APOYAR LA ASISTENCIA TECNICA DIRECTA RURAL, A TRAVES DE LA COFINANCIACIÓN PARA LA CONTRATACIÓN DEL PERSONAL IDONEO PARA LA PRESTACIÓN DE ESTE SERVICIO SEGÚN ORDENANZA 53 DEL 22 DE DICIEMBRE DE 2016, CODIGO NECESIDAD 19727. TERMINACION DE CONTRATO 01-05-2018. VF 6000002381.CHIGORODO"/>
    <d v="2018-01-05T00:00:00"/>
    <s v="4 meses"/>
    <s v="Régimen Especial - Artículo 96 Ley 489 de 1998"/>
    <s v="Recursos propios"/>
    <n v="17000000"/>
    <n v="17000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71"/>
    <d v="2017-12-04T00:00:00"/>
    <s v="NA"/>
    <n v="4600006470"/>
    <x v="1"/>
    <s v="Chigorodó"/>
    <s v="En ejecución"/>
    <m/>
    <e v="#REF!"/>
    <s v="Tipo C:  Supervisión"/>
    <s v="Tecnica, Administrativa, Financiera."/>
  </r>
  <r>
    <x v="0"/>
    <n v="80111604"/>
    <s v="ADICIÓN Y PRÓRROGA AL CONVENIO  4600006510  CUYO OBJETO ES APOYAR LA ASISTENCIA TÉCNICA DIRECTA RURAL, A TRAVÉS DE LA COFINANCIACIÓN PARA LA CONTRATACIÓN DEL PERSONAL IDÓNEO PARA LA PRESTACIÓN DE ESTE SERVICIO SEGÚN ORDENANZA 53 DEL 22 DE DICIEMBRE DE 2016. CODIGO DE NECESIDAD 19741. TERMINACION DE CONTRATO 05-05-2018."/>
    <d v="2018-01-05T00:00:00"/>
    <s v="4 meses"/>
    <s v="Régimen Especial - Artículo 96 Ley 489 de 1998"/>
    <s v="Recursos propios"/>
    <n v="20825000"/>
    <n v="20825000"/>
    <s v="NO"/>
    <s v="N/A"/>
    <s v="Mauricio Berrío Mena"/>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74"/>
    <d v="2017-12-04T00:00:00"/>
    <s v="NA"/>
    <n v="4600006510"/>
    <x v="1"/>
    <s v="Mutatá"/>
    <s v="En ejecución"/>
    <m/>
    <e v="#REF!"/>
    <s v="Tipo C:  Supervisión"/>
    <s v="Tecnica, Administrativa, Financiera."/>
  </r>
  <r>
    <x v="0"/>
    <n v="80111604"/>
    <s v="ADICIÓN Y PRÓRROGA AL CONVENIO  4600006512  CUYO OBJETO ES APOYAR LA ASISTENCIA TÉCNICA DIRECTA RURAL, A TRAVÉS DE LA COFINANCIACIÓN PARA LA CONTRATACIÓN DEL PERSONAL IDÓNEO PARA LA PRESTACIÓN DE ESTE SERVICIO SEGÚN ORDENANZA 53 DEL 22 DE DICIEMBRE DE 2016. CODIGO DE NECESIDAD 19743. TERMINACION DE CONTRATO 02-05-2018.SAN PEDRO DE URABA"/>
    <d v="2018-01-05T00:00:00"/>
    <s v="4 meses"/>
    <s v="Régimen Especial - Artículo 96 Ley 489 de 1998"/>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SIN ESTUDIO"/>
    <n v="20277"/>
    <d v="2017-12-04T00:00:00"/>
    <s v="NA"/>
    <n v="4600006512"/>
    <x v="1"/>
    <s v="San Pedro de Uraba"/>
    <s v="En ejecución"/>
    <m/>
    <e v="#REF!"/>
    <s v="Tipo C:  Supervisión"/>
    <s v="Tecnica, Administrativa, Financiera."/>
  </r>
  <r>
    <x v="0"/>
    <n v="80111604"/>
    <s v="Apoyar la Asistencia Técnica Directa Rural, a través de la cofinanciación para la contratación de personal idóneo, para la prestación de este servicio, según la Ordenanza 53 del 22 de diciembre de 2016, en el Municipio de Turbo"/>
    <d v="2018-01-05T00:00:00"/>
    <s v="4 meses"/>
    <s v="Régimen Especial - Artículo 96 Ley 489 de 1998"/>
    <s v="Recursos propios"/>
    <n v="20825000"/>
    <n v="20825000"/>
    <s v="NO"/>
    <s v="N/A"/>
    <s v="Jorge Humberto Ramírez Corrales"/>
    <s v="Profesional"/>
    <s v="3838828"/>
    <s v="jorge.ramirez@antioquia.gov.co"/>
    <s v="Antioquia Rural Productiva"/>
    <m/>
    <s v="Apoyo a la modernización de la ganadería en el Departamento Antioquia"/>
    <n v="140060001"/>
    <s v="Áreas agrícolas, forestales, silvopastoriles, pastos y forrajes intervenidas "/>
    <m/>
    <s v="SIN ESTUDIO"/>
    <n v="20279"/>
    <d v="2017-12-04T00:00:00"/>
    <s v="NA"/>
    <n v="4600006511"/>
    <x v="1"/>
    <s v="Turbo"/>
    <s v="En ejecución"/>
    <m/>
    <e v="#REF!"/>
    <s v="Tipo C:  Supervisión"/>
    <s v="Tecnica, Administrativa, Financiera."/>
  </r>
  <r>
    <x v="0"/>
    <n v="80111604"/>
    <s v="ADICIÓN Y PRÓRROGA AL CONVENIO  4600006472  CUYO OBJETO ES APOYAR LA ASISTENCIA TECNICA DIRECTA RURAL, A TRAVES DE LA COFINANCIACIÓN PARA LA CONTRATACIÓN DEL PERSONAL IDONEO PARA LA PRESTACIÓN DE ESTE SERVICIO SEGÚN ORDENANZA 53 DEL 22 DE DICIEMBRE DE 2016, CODIGO NECESIDAD 19728. TERMINACION DE CONTRATO 01-05-2018. VF 6000002381.SAN JUAN DE URABA"/>
    <d v="2018-01-05T00:00:00"/>
    <s v="4 meses"/>
    <s v="Régimen Especial - Artículo 96 Ley 489 de 1998"/>
    <s v="Recursos propios"/>
    <n v="20825000"/>
    <n v="20825000"/>
    <s v="NO"/>
    <s v="N/A"/>
    <s v="Carlos Mario Giraldo García"/>
    <s v="Profesional"/>
    <s v="3838828"/>
    <s v="carlos.giraldo@antioquia.gov.co"/>
    <s v="Antioquia Rural Productiva"/>
    <m/>
    <s v="Apoyo a la modernización de la ganadería en el Departamento Antioquia"/>
    <n v="140060001"/>
    <s v="Áreas agrícolas, forestales, silvopastoriles, pastos y forrajes intervenidas "/>
    <m/>
    <s v="SIN ESTUDIO"/>
    <n v="20284"/>
    <d v="2017-12-04T00:00:00"/>
    <s v="NA"/>
    <n v="4600006472"/>
    <x v="1"/>
    <s v="San Juan de Urabá"/>
    <s v="En ejecución"/>
    <m/>
    <e v="#REF!"/>
    <s v="Tipo C:  Supervisión"/>
    <s v="Tecnica, Administrativa, Financiera."/>
  </r>
  <r>
    <x v="0"/>
    <n v="80111604"/>
    <s v="ADICIÓN Y PRÓRROGA AL CONVENIO  4600006505  CUYO OBJETO ES APOYAR LA ASISTENCIA TÉCNICA DIRECTA RURAL, A TRAVÉS DE LA COFINANCIACIÓN PARA LA CONTRATACIÓN DEL PERSONAL IDÓNEO PARA LA PRESTACIÓN DE ESTE SERVICIO SEGÚN ORDENANZA 53 DEL 22 DE DICIEMBRE DE 2016. CODIGO DE NECESIDAD 19736. TERMINACION DE CONTRATO 19-04-2018.VIGIA DEL FUERTE"/>
    <d v="2018-01-05T00:00:00"/>
    <s v="4 meses"/>
    <s v="Régimen Especial - Artículo 96 Ley 489 de 1998"/>
    <s v="Recursos propios"/>
    <n v="17000000"/>
    <n v="17000000"/>
    <s v="NO"/>
    <s v="N/A"/>
    <s v="Mauricio Berrío"/>
    <s v="Profesional"/>
    <s v="3838828"/>
    <s v="mauricio.berrio@antioquia.gov.co"/>
    <s v="Antioquia Rural Productiva"/>
    <m/>
    <s v="Apoyo a la modernización de la ganadería en el Departamento Antioquia"/>
    <n v="140060001"/>
    <s v="Áreas agrícolas, forestales, silvopastoriles, pastos y forrajes intervenidas "/>
    <m/>
    <s v="SIN ESTUDIO"/>
    <n v="20285"/>
    <d v="2017-12-04T00:00:00"/>
    <s v="NA"/>
    <n v="4600006505"/>
    <x v="1"/>
    <s v="Vigía del Fuerte"/>
    <s v="En ejecución"/>
    <m/>
    <e v="#REF!"/>
    <s v="Tipo C:  Supervisión"/>
    <s v="Tecnica, Administrativa, Financiera."/>
  </r>
  <r>
    <x v="0"/>
    <n v="80111604"/>
    <s v="ADICIÓN Y PRÓRROGA AL CONVENIO 4600006593 CUYO OBJETO ES &quot;APOYAR LA ASISTENCIA TÉCNICA DIRECTA RURAL, A TRAVÉS DE LA COFINANCIACIÓN PARA LA CONTRATACIÓN DEL PERSONAL IDONEO PARA LA PRESTACIÓN DE ESTE SERVICIO SEGÚN ORDENANZA 53 DEL 22 DE DICIEMBRE DE 2016, MUNICIPIO DE ITUANGO. CODIGO DE NECESIDAD 19798. VIGENCIA FUTURA 6000002381.- TERMINA  EL 11/04/2018.-"/>
    <d v="2018-01-05T00:00:00"/>
    <s v="4 meses"/>
    <s v="Régimen Especial - Artículo 96 Ley 489 de 1998"/>
    <s v="Recursos propios"/>
    <n v="20825000"/>
    <n v="20825000"/>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6"/>
    <d v="2017-12-04T00:00:00"/>
    <s v="NA"/>
    <n v="4600006593"/>
    <x v="1"/>
    <s v="Ituango"/>
    <s v="En ejecución"/>
    <m/>
    <e v="#REF!"/>
    <s v="Tipo C:  Supervisión"/>
    <s v="Tecnica, Administrativa, Financiera."/>
  </r>
  <r>
    <x v="0"/>
    <n v="80111604"/>
    <s v="ADICIÓN Y PRÓRROGA AL CONVENIO 4600006606 CUYO OBJETO ES &quot;APOYAR LA ASISTENCIA TÉCNICA DIRECTA RURAL, A TRAVÉS DE LA COFINANCIACIÓN PARA LA CONTRATACIÓN DEL PERSONAL IDONEO PARA LA PRESTACIÓN DE ESTE SERVICIO SEGÚN ORDENANZA 53 DEL 22 DE DICIEMBRE DE 2016, MUNICIPIO DE SAN ANDRES DE CUERQUIA. CODIGO DE NECESIDAD 19808. VIGENCIA FUTURA 6000002381.- TERMINA  EL 18/04/2018."/>
    <d v="2018-01-05T00:00:00"/>
    <s v="4 meses"/>
    <s v="Régimen Especial - Artículo 96 Ley 489 de 1998"/>
    <s v="Recursos propios"/>
    <n v="16999998.724999998"/>
    <n v="16999998.724999998"/>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7"/>
    <d v="2017-12-04T00:00:00"/>
    <s v="NA"/>
    <n v="4600006606"/>
    <x v="1"/>
    <s v="San Andrés de Cuerquia"/>
    <s v="En ejecución"/>
    <m/>
    <e v="#REF!"/>
    <s v="Tipo C:  Supervisión"/>
    <s v="Tecnica, Administrativa, Financiera."/>
  </r>
  <r>
    <x v="0"/>
    <n v="80111604"/>
    <s v="ADICIÓN Y PRÓRROGA AL CONVENIO 4600006587 CUYO OBJETO ES &quot;APOYAR LA ASISTENCIA TÉCNICA DIRECTA RURAL, A TRAVÉS DE LA COFINANCIACIÓN PARA LA CONTRATACIÓN DEL PERSONAL IDONEO PARA LA PRESTACIÓN DE ESTE SERVICIO SEGÚN ORDENANZA 53 DEL 22 DE DICIEMBRE DE 2016, MUNICIPIO DE TOLEDO. CODIGO DE NECESIDAD 19793. VIGENCIA FUTURA 6000002381.- TERMINA  EL 08/04/2018.-"/>
    <d v="2018-01-05T00:00:00"/>
    <s v="4 meses"/>
    <s v="Régimen Especial - Artículo 96 Ley 489 de 1998"/>
    <s v="Recursos propios"/>
    <n v="16999999.574999999"/>
    <n v="16999999.574999999"/>
    <s v="NO"/>
    <s v="N/A"/>
    <s v="Diego León Vallejo"/>
    <s v="Profesional"/>
    <s v="3838828"/>
    <s v="diego.valllejo@antioquia.gov.co"/>
    <s v="Antioquia Rural Productiva"/>
    <m/>
    <s v="Apoyo a la modernización de la ganadería en el Departamento Antioquia"/>
    <n v="140060001"/>
    <s v="Áreas agrícolas, forestales, silvopastoriles, pastos y forrajes intervenidas "/>
    <m/>
    <s v="SIN ESTUDIO"/>
    <n v="20288"/>
    <d v="2017-12-04T00:00:00"/>
    <s v="NA"/>
    <n v="4600006587"/>
    <x v="1"/>
    <s v="Toledo "/>
    <s v="En ejecución"/>
    <m/>
    <e v="#REF!"/>
    <s v="Tipo C:  Supervisión"/>
    <s v="Tecnica, Administrativa, Financiera."/>
  </r>
  <r>
    <x v="0"/>
    <n v="80111604"/>
    <s v="ADICIÓN Y PRÓRROGA AL CONVENIO 4600006592 CUYO OBJETO ES &quot;APOYAR LA ASISTENCIA TÉCNICA DIRECTA RURAL, A TRAVÉS DE LA COFINANCIACIÓN PARA LA CONTRATACIÓN DEL PERSONAL IDONEO PARA LA PRESTACIÓN DE ESTE SERVICIO SEGÚN ORDENANZA 53 DEL 22 DE DICIEMBRE DE 2016, MUNICIPIO DE ENTRERRÍOS. CODIGO DE NECESIDAD 19797. VIGENCIA FUTURA 6000002381.- TERMINA  EL 05/04/2018.-"/>
    <d v="2018-01-05T00:00:00"/>
    <s v="4 meses"/>
    <s v="Régimen Especial - Artículo 96 Ley 489 de 1998"/>
    <s v="Recursos propios"/>
    <n v="17000000"/>
    <n v="17000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1"/>
    <d v="2017-12-04T00:00:00"/>
    <s v="NA"/>
    <n v="4600006592"/>
    <x v="1"/>
    <s v="Entrerrios"/>
    <s v="En ejecución"/>
    <m/>
    <e v="#REF!"/>
    <s v="Tipo C:  Supervisión"/>
    <s v="Tecnica, Administrativa, Financiera."/>
  </r>
  <r>
    <x v="0"/>
    <n v="80111604"/>
    <s v="ADICIÓN Y PRÓRROGA AL CONVENIO  4600006603  CUYO OBJETO ES APOYAR LA ASISTENCIA TÉCNICA DIRECTA RURAL, A TRAVÉS DE LA COFINANCIACIÓN PARA LA CONTRATACIÓN DEL PERSONAL IDÓNEO PARA LA PRESTACIÓN DE ESTE SERVICIO SEGÚN ORDENANZA 53 DEL 22 DE DICIEMBRE DE 2016. MUNICIPIO SANTA ROSA DE OSOS. NECESIDAD 19805. TERMINACION DE CONTRATO 12-04-2018."/>
    <d v="2018-01-05T00:00:00"/>
    <s v="4 meses"/>
    <s v="Régimen Especial - Artículo 96 Ley 489 de 1998"/>
    <s v="Recursos propios"/>
    <n v="20825000"/>
    <n v="20825000"/>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2"/>
    <d v="2017-12-04T00:00:00"/>
    <s v="NA"/>
    <n v="4600006603"/>
    <x v="1"/>
    <s v="Santa Rosa de Osos"/>
    <s v="En ejecución"/>
    <m/>
    <e v="#REF!"/>
    <s v="Tipo C:  Supervisión"/>
    <s v="Tecnica, Administrativa, Financiera."/>
  </r>
  <r>
    <x v="0"/>
    <n v="80111604"/>
    <s v="ADICIÓN Y PRÓRROGA AL CONVENIO 4600006594 CUYO OBJETO ES &quot;APOYAR LA ASISTENCIA TÉCNICA DIRECTA RURAL, A TRAVÉS DE LA COFINANCIACIÓN PARA LA CONTRATACIÓN DEL PERSONAL IDONEO PARA LA PRESTACIÓN DE ESTE SERVICIO SEGÚN ORDENANZA 53 DEL 22 DE DICIEMBRE DE 2016, MUNICIPIO DE SAN PEDRO DE LOS MILAGROS. CODIGO DE NECESIDAD 19799. VIGENCIA FUTURA 6000002381.- TERMINA  EL 18/03/2018.-"/>
    <d v="2018-01-05T00:00:00"/>
    <s v="4 meses"/>
    <s v="Régimen Especial - Artículo 96 Ley 489 de 1998"/>
    <s v="Recursos propios"/>
    <n v="20509997.024999999"/>
    <n v="20509997.024999999"/>
    <s v="NO"/>
    <s v="N/A"/>
    <s v="Judith Gomez Posada"/>
    <s v="Profesional"/>
    <s v="3838828"/>
    <s v="judith.gomez@antioquia.gov.co"/>
    <s v="Antioquia Rural Productiva"/>
    <m/>
    <s v="Apoyo a la modernización de la ganadería en el Departamento Antioquia"/>
    <n v="140060001"/>
    <s v="Áreas agrícolas, forestales, silvopastoriles, pastos y forrajes intervenidas "/>
    <m/>
    <s v="SIN ESTUDIO"/>
    <n v="20293"/>
    <d v="2017-12-04T00:00:00"/>
    <s v="NA"/>
    <n v="4600006594"/>
    <x v="1"/>
    <s v="San Pedro de los Milagros"/>
    <s v="En ejecución"/>
    <m/>
    <e v="#REF!"/>
    <s v="Tipo C:  Supervisión"/>
    <s v="Tecnica, Administrativa, Financiera."/>
  </r>
  <r>
    <x v="0"/>
    <n v="80111604"/>
    <s v="ADICIÓN Y PRÓRROGA AL CONVENIO 4600006590 CUYO OBJETO ES &quot;APOYAR LA ASISTENCIA TÉCNICA DIRECTA RURAL, A TRAVÉS DE LA COFINANCIACIÓN PARA LA CONTRATACIÓN DEL PERSONAL IDONEO PARA LA PRESTACIÓN DE ESTE SERVICIO SEGÚN ORDENANZA 53 DEL 22 DE DICIEMBRE DE 2016, MUNICIPIO DE ANGOSTURA. CODIGO DE NECESIDAD 19795.  VIGENCIA FUTURA 6000002381.- TERMINA  EL 12/04/2018.-"/>
    <d v="2018-01-05T00:00:00"/>
    <s v="4 meses"/>
    <s v="Régimen Especial - Artículo 96 Ley 489 de 1998"/>
    <s v="Recursos propios"/>
    <n v="20825000"/>
    <n v="20825000"/>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4"/>
    <d v="2017-12-04T00:00:00"/>
    <s v="NA"/>
    <n v="4600006590"/>
    <x v="1"/>
    <s v="Angostura "/>
    <s v="En ejecución"/>
    <m/>
    <e v="#REF!"/>
    <s v="Tipo C:  Supervisión"/>
    <s v="Tecnica, Administrativa, Financiera."/>
  </r>
  <r>
    <x v="0"/>
    <n v="80111604"/>
    <s v="ADICIÓN Y PRÓRROGA AL CONVENIO 4600006604 CUYO OBJETO ES &quot;APOYAR LA ASISTENCIA TÉCNICA DIRECTA RURAL, A TRAVÉS DE LA COFINANCIACIÓN PARA LA CONTRATACIÓN DEL PERSONAL IDONEO PARA LA PRESTACIÓN DE ESTE SERVICIO SEGÚN ORDENANZA 53 DEL 22 DE DICIEMBRE DE 2016, MUNICIPIO DE CAMPAMENTO. CODIGO DE NECESIDAD 19806. VIGENCIA FUTURA 6000002381.- TERMINA  EL 18/04/2018.-"/>
    <d v="2018-01-05T00:00:00"/>
    <s v="4 meses"/>
    <s v="Régimen Especial - Artículo 96 Ley 489 de 1998"/>
    <s v="Recursos propios"/>
    <n v="20824997.024999999"/>
    <n v="20824997.02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5"/>
    <d v="2017-12-04T00:00:00"/>
    <s v="NA"/>
    <n v="4600006604"/>
    <x v="1"/>
    <s v="Campamento"/>
    <s v="En ejecución"/>
    <m/>
    <e v="#REF!"/>
    <s v="Tipo C:  Supervisión"/>
    <s v="Tecnica, Administrativa, Financiera."/>
  </r>
  <r>
    <x v="0"/>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d v="2018-01-05T00:00:00"/>
    <s v="4 meses"/>
    <s v="Régimen Especial - Artículo 96 Ley 489 de 1998"/>
    <s v="Recursos propios"/>
    <n v="20824574.574999999"/>
    <n v="20824574.574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6"/>
    <d v="2017-12-04T00:00:00"/>
    <s v="NA"/>
    <n v="4600006589"/>
    <x v="1"/>
    <s v="Guadalupe"/>
    <s v="En ejecución"/>
    <m/>
    <e v="#REF!"/>
    <s v="Tipo C:  Supervisión"/>
    <s v="Tecnica, Administrativa, Financiera."/>
  </r>
  <r>
    <x v="0"/>
    <n v="80111604"/>
    <s v="ADICIÓN Y PRÓRROGA AL CONVENIO 4600006589 CUYO OBJETO ES &quot;APOYAR LA ASISTENCIA TÉCNICA DIRECTA RURAL, A TRAVÉS DE LA COFINANCIACIÓN PARA LA CONTRATACIÓN DEL PERSONAL IDONEO PARA LA PRESTACIÓN DE ESTE SERVICIO SEGÚN ORDENANZA 53 DEL 22 DE DICIEMBRE DE 2016, MUNICIPIO DE GUADALUPE. CODIGO DE NECESIDAD 19794. VIGENCIA FUTURA 6000002381.- TERMINA  EL 05/04/2018.-"/>
    <d v="2018-01-05T00:00:00"/>
    <s v="4 meses"/>
    <s v="Régimen Especial - Artículo 96 Ley 489 de 1998"/>
    <s v="Recursos propios"/>
    <n v="20824993.199999999"/>
    <n v="20824993.199999999"/>
    <s v="NO"/>
    <s v="N/A"/>
    <s v="José Antonio Velasquez Araque"/>
    <s v="Profesional"/>
    <s v="3838828"/>
    <s v="jose.velasquez@antioquia.gov.co"/>
    <s v="Antioquia Rural Productiva"/>
    <m/>
    <s v="Apoyo a la modernización de la ganadería en el Departamento Antioquia"/>
    <n v="140060001"/>
    <s v="Áreas agrícolas, forestales, silvopastoriles, pastos y forrajes intervenidas "/>
    <m/>
    <s v="SIN ESTUDIO"/>
    <n v="20298"/>
    <d v="2017-12-04T00:00:00"/>
    <s v="NA"/>
    <n v="4600006602"/>
    <x v="1"/>
    <s v="Don Matias "/>
    <s v="En ejecución"/>
    <m/>
    <e v="#REF!"/>
    <s v="Tipo C:  Supervisión"/>
    <s v="Tecnica, Administrativa, Financiera."/>
  </r>
  <r>
    <x v="0"/>
    <n v="80111604"/>
    <s v="Adición y prórroga al convenio  4600006552  cuyo objeto es Apoyar la Asistencia Tecnica Directa Rural, a traves de la cofinanciación para la contratación del personal idoneo para la prestación de este servicio según ordenanza 53 del 22 de diciembre de 2016, en el municipio de  Argelia"/>
    <d v="2018-01-05T00:00:00"/>
    <s v="4 meses"/>
    <s v="Régimen Especial - Artículo 96 Ley 489 de 1998"/>
    <s v="Recursos propios"/>
    <n v="17000000"/>
    <n v="17000000"/>
    <s v="NO"/>
    <s v="N/A"/>
    <s v="Jesús Anibal Zapata"/>
    <s v="Profesional"/>
    <s v="3838828"/>
    <s v="jesus.zapata@antioquia.gov.co"/>
    <s v="Antioquia Rural Productiva"/>
    <m/>
    <s v="Apoyo a la modernización de la ganadería en el Departamento Antioquia"/>
    <n v="140060001"/>
    <s v="Áreas agrícolas, forestales, silvopastoriles, pastos y forrajes intervenidas "/>
    <m/>
    <s v="SIN ESTUDIO"/>
    <n v="20310"/>
    <d v="2017-12-04T00:00:00"/>
    <s v="NA"/>
    <n v="4600006552"/>
    <x v="1"/>
    <s v="Argelia "/>
    <s v="En ejecución"/>
    <m/>
    <e v="#REF!"/>
    <s v="Tipo C:  Supervisión"/>
    <s v="Tecnica, Administrativa, Financiera."/>
  </r>
  <r>
    <x v="0"/>
    <n v="80111604"/>
    <s v="Adición y prórroga al convenio  4600006549  cuyo objeto es Apoyar la Asistencia Tecnica Directa Rural, a traves de la cofinanciación para la contratación del personal idoneo para la prestación de este servicio según ordenanza 53 del 22 de diciembre de 2016, en el municipio de El Retiro"/>
    <d v="2018-01-05T00:00:00"/>
    <s v="4 meses"/>
    <s v="Régimen Especial - Artículo 96 Ley 489 de 1998"/>
    <s v="Recursos propios"/>
    <n v="20824998.300000001"/>
    <n v="20824998.300000001"/>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4"/>
    <d v="2017-12-04T00:00:00"/>
    <s v="NA"/>
    <n v="4600006549"/>
    <x v="1"/>
    <s v="El Retiro"/>
    <s v="En ejecución"/>
    <m/>
    <e v="#REF!"/>
    <s v="Tipo C:  Supervisión"/>
    <s v="Tecnica, Administrativa, Financiera."/>
  </r>
  <r>
    <x v="0"/>
    <n v="80111604"/>
    <s v="Adición y prórroga al convenio  4600006546  cuyo objeto es Apoyar la Asistencia Tecnica Directa Rural, a traves de la cofinanciación para la contratación del personal idoneo para la prestación de este servicio según ordenanza 53 del 22 de diciembre de 2016, en el municipio de  Granada"/>
    <d v="2018-01-05T00:00:00"/>
    <s v="4 meses"/>
    <s v="Régimen Especial - Artículo 96 Ley 489 de 1998"/>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5"/>
    <d v="2017-12-04T00:00:00"/>
    <s v="NA"/>
    <n v="4600006546"/>
    <x v="1"/>
    <s v="Granada"/>
    <s v="En ejecución"/>
    <m/>
    <e v="#REF!"/>
    <s v="Tipo C:  Supervisión"/>
    <s v="Tecnica, Administrativa, Financiera."/>
  </r>
  <r>
    <x v="0"/>
    <n v="80111604"/>
    <s v="Adición y prórroga al convenio  4600006522  cuyo objeto es Apoyar la Asistencia Tecnica Directa Rural, a traves de la cofinanciación para la contratación del personal idoneo para la prestación de este servicio según ordenanza 53 del 22 de diciembre de 2016, en el municipio de  San Vicente Ferrer"/>
    <d v="2018-01-05T00:00:00"/>
    <s v="4 meses"/>
    <s v="Régimen Especial - Artículo 96 Ley 489 de 1998"/>
    <s v="Recursos propios"/>
    <n v="20825000"/>
    <n v="20825000"/>
    <s v="NO"/>
    <s v="N/A"/>
    <s v="Silvia Orozco Puerta"/>
    <s v="Profesional"/>
    <s v="3838828"/>
    <s v="silvia.orozco@antioquia.gov.co"/>
    <s v="Antioquia Rural Productiva"/>
    <m/>
    <s v="Apoyo a la modernización de la ganadería en el Departamento Antioquia"/>
    <n v="140060001"/>
    <s v="Áreas agrícolas, forestales, silvopastoriles, pastos y forrajes intervenidas "/>
    <m/>
    <s v="SIN ESTUDIO"/>
    <n v="20317"/>
    <d v="2017-12-04T00:00:00"/>
    <s v="NA"/>
    <n v="4600006522"/>
    <x v="1"/>
    <s v="San Vicente"/>
    <s v="En ejecución"/>
    <m/>
    <e v="#REF!"/>
    <s v="Tipo C:  Supervisión"/>
    <s v="Tecnica, Administrativa, Financiera."/>
  </r>
  <r>
    <x v="0"/>
    <n v="80111604"/>
    <s v="Adición y prórroga al convenio  4600006550  cuyo objeto es Apoyar la Asistencia Tecnica Directa Rural, a traves de la cofinanciación para la contratación del personal idoneo para la prestación de este servicio según ordenanza 53 del 22 de diciembre de 2016, en el municipio de  Abejorral"/>
    <d v="2018-01-05T00:00:00"/>
    <s v="4 meses"/>
    <s v="Régimen Especial - Artículo 96 Ley 489 de 1998"/>
    <s v="Recursos propios"/>
    <n v="20824993.199999999"/>
    <n v="20824993.199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19"/>
    <d v="2017-12-04T00:00:00"/>
    <s v="NA"/>
    <n v="4600006550"/>
    <x v="1"/>
    <s v="Abejorral"/>
    <s v="En ejecución"/>
    <m/>
    <e v="#REF!"/>
    <s v="Tipo C:  Supervisión"/>
    <s v="Tecnica, Administrativa, Financiera."/>
  </r>
  <r>
    <x v="0"/>
    <n v="80111604"/>
    <s v="Adición y prórroga al convenio  4600006521  cuyo objeto es Apoyar la Asistencia Tecnica Directa Rural, a traves de la cofinanciación para la contratación del personal idoneo para la prestación de este servicio según ordenanza 53 del 22 de diciembre de 2016, en el municipio de  Marinilla"/>
    <d v="2018-01-05T00:00:00"/>
    <s v="4 meses"/>
    <s v="Régimen Especial - Artículo 96 Ley 489 de 1998"/>
    <s v="Recursos propios"/>
    <n v="20824997.024999999"/>
    <n v="20824997.024999999"/>
    <s v="NO"/>
    <s v="N/A"/>
    <s v="Jesus Antonio Palacios Anaya"/>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26"/>
    <d v="2017-12-04T00:00:00"/>
    <s v="NA"/>
    <n v="4600006521"/>
    <x v="1"/>
    <s v="Marinilla"/>
    <s v="En ejecución"/>
    <m/>
    <e v="#REF!"/>
    <s v="Tipo C:  Supervisión"/>
    <s v="Tecnica, Administrativa, Financiera."/>
  </r>
  <r>
    <x v="0"/>
    <n v="80111604"/>
    <s v="Adición y prórroga al convenio  4600006529  cuyo objeto es Apoyar la Asistencia Tecnica Directa Rural, a traves de la cofinanciación para la contratación del personal idoneo para la prestación de este servicio según ordenanza 53 del 22 de diciembre de 2016, en el municipio de  El Peñol"/>
    <d v="2018-01-05T00:00:00"/>
    <s v="4 meses"/>
    <s v="Régimen Especial - Artículo 96 Ley 489 de 1998"/>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SIN ESTUDIO"/>
    <n v="20340"/>
    <d v="2017-12-04T00:00:00"/>
    <s v="NA"/>
    <n v="4600006529"/>
    <x v="1"/>
    <s v="El Peñol"/>
    <s v="En ejecución"/>
    <m/>
    <e v="#REF!"/>
    <s v="Tipo C:  Supervisión"/>
    <s v="Tecnica, Administrativa, Financiera."/>
  </r>
  <r>
    <x v="0"/>
    <n v="80111604"/>
    <s v="Adición y prórroga al convenio  4600006547  cuyo objeto es Apoyar la Asistencia Tecnica Directa Rural, a traves de la cofinanciación para la contratación del personal idoneo para la prestación de este servicio según ordenanza 53 del 22 de  diciembre de 2016, en el municipio de La Ceja"/>
    <d v="2018-01-05T00:00:00"/>
    <s v="4 meses"/>
    <s v="Régimen Especial - Artículo 96 Ley 489 de 1998"/>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1"/>
    <d v="2017-12-04T00:00:00"/>
    <s v="NA"/>
    <n v="4600006547"/>
    <x v="1"/>
    <s v="La Ceja "/>
    <s v="En ejecución"/>
    <m/>
    <e v="#REF!"/>
    <s v="Tipo C:  Supervisión"/>
    <s v="Tecnica, Administrativa, Financiera."/>
  </r>
  <r>
    <x v="0"/>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d v="2018-01-05T00:00:00"/>
    <s v="4 meses"/>
    <s v="Régimen Especial - Artículo 96 Ley 489 de 1998"/>
    <s v="Recursos propios"/>
    <n v="20825000"/>
    <n v="20825000"/>
    <s v="NO"/>
    <s v="N/A"/>
    <s v="Juan Felipe Bedoya "/>
    <s v="Profesional"/>
    <s v="3838828"/>
    <s v="juan.bedoya@antioquia.gov.co"/>
    <s v="Antioquia Rural Productiva"/>
    <m/>
    <s v="Apoyo a la modernización de la ganadería en el Departamento Antioquia"/>
    <n v="140060001"/>
    <s v="Áreas agrícolas, forestales, silvopastoriles, pastos y forrajes intervenidas "/>
    <m/>
    <s v="SIN ESTUDIO"/>
    <n v="20342"/>
    <d v="2017-12-04T00:00:00"/>
    <s v="NA"/>
    <n v="4600006518"/>
    <x v="1"/>
    <s v="Rionegro"/>
    <s v="En ejecución"/>
    <m/>
    <e v="#REF!"/>
    <s v="Tipo C:  Supervisión"/>
    <s v="Tecnica, Administrativa, Financiera."/>
  </r>
  <r>
    <x v="0"/>
    <n v="80111604"/>
    <s v="Adición y prórroga al convenio  4600006518  cuyo objeto es Apoyar la Asistencia Tecnica Directa Rural, a traves de la cofinanciación para la contratación del personal idóneo para la prestación de este servicio, según ordenanza 53 del 22 de diciembre de 2016, en el municipio de  Rionegro"/>
    <d v="2018-01-05T00:00:00"/>
    <s v="4 meses"/>
    <s v="Régimen Especial - Artículo 96 Ley 489 de 1998"/>
    <s v="Recursos propios"/>
    <n v="20824997.449999999"/>
    <n v="20824997.449999999"/>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7"/>
    <d v="2017-12-04T00:00:00"/>
    <s v="NA"/>
    <n v="4600006523"/>
    <x v="1"/>
    <s v="San Luis "/>
    <s v="En ejecución"/>
    <m/>
    <e v="#REF!"/>
    <s v="Tipo C:  Supervisión"/>
    <s v="Tecnica, Administrativa, Financiera."/>
  </r>
  <r>
    <x v="0"/>
    <n v="80111604"/>
    <s v="Adición y prórroga al convenio  4600006520  cuyo objeto es Apoyar la Asistencia Tecnica Directa Rural, a traves de la cofinanciación para la contratación del personal idoneo para la prestación de este servicio según ordenanza 53 del 22 de diciembre de 2016, en el municipio de  San Carlos"/>
    <d v="2018-01-05T00:00:00"/>
    <s v="4 meses"/>
    <s v="Régimen Especial - Artículo 96 Ley 489 de 1998"/>
    <s v="Recursos propios"/>
    <n v="20825000"/>
    <n v="20825000"/>
    <s v="NO"/>
    <s v="N/A"/>
    <s v="Juan Felipe Bedoya"/>
    <s v="Profesional"/>
    <s v="3838828"/>
    <s v="juan.bedoya@antioquia.gov.co"/>
    <s v="Antioquia Rural Productiva"/>
    <m/>
    <s v="Apoyo a la modernización de la ganadería en el Departamento Antioquia"/>
    <n v="140060001"/>
    <s v="Áreas agrícolas, forestales, silvopastoriles, pastos y forrajes intervenidas "/>
    <m/>
    <s v="SIN ESTUDIO"/>
    <n v="20348"/>
    <d v="2017-12-04T00:00:00"/>
    <s v="NA"/>
    <n v="4600006520"/>
    <x v="1"/>
    <s v="San Carlos"/>
    <s v="En ejecución"/>
    <m/>
    <e v="#REF!"/>
    <s v="Tipo C:  Supervisión"/>
    <s v="Tecnica, Administrativa, Financiera."/>
  </r>
  <r>
    <x v="0"/>
    <n v="80111604"/>
    <s v="Adición y prórroga al convenio  4600006527  cuyo objeto es Apoyar la Asistencia Tecnica Directa Rural, a traves de la cofinanciación para la contratación del personal idoneo para la prestación de este servicio según ordenanza 53 del 22 de diciembre de 2016, en el municipio de  El Santuario"/>
    <d v="2018-01-05T00:00:00"/>
    <s v="4 meses"/>
    <s v="Régimen Especial - Artículo 96 Ley 489 de 1998"/>
    <s v="Recursos propios"/>
    <n v="20824997.024999999"/>
    <n v="20824997.024999999"/>
    <s v="NO"/>
    <s v="N/A"/>
    <s v="Jesús Antonio Palacio"/>
    <s v="Profesional"/>
    <s v="3838828"/>
    <s v="jesus.palacios@antioquia.gov.co"/>
    <s v="Antioquia Rural Productiva"/>
    <m/>
    <s v="Apoyo a la modernización de la ganadería en el Departamento Antioquia"/>
    <n v="140060001"/>
    <s v="Áreas agrícolas, forestales, silvopastoriles, pastos y forrajes intervenidas "/>
    <m/>
    <s v="SIN ESTUDIO"/>
    <n v="20335"/>
    <d v="2017-12-04T00:00:00"/>
    <s v="NA"/>
    <n v="4600006527"/>
    <x v="1"/>
    <s v="El Santuario"/>
    <s v="En ejecución"/>
    <m/>
    <e v="#REF!"/>
    <s v="Tipo C:  Supervisión"/>
    <s v="Tecnica, Administrativa, Financiera."/>
  </r>
  <r>
    <x v="0"/>
    <n v="80111604"/>
    <s v="ADICIÓN Y PRÓRROGA AL CONVENIO  4600006514  CUYO OBJETO ES APOYAR LA ASISTENCIA TÉCNICA DIRECTA RURAL, A TRAVÉS DE LA COFINANCIACIÓN PARA LA CONTRATACIÓN DEL PERSONAL IDÓNEO PARA LA PRESTACIÓN DE ESTE SERVICIO SEGÚN ORDENANZA 53 DEL 22 DE DICIEMBRE DE 2016. CODIGO DE NECESIDAD 19744. TERMINACION DE CONTRATO 24-04-2018."/>
    <d v="2018-01-05T00:00:00"/>
    <s v="4 meses"/>
    <s v="Régimen Especial - Artículo 96 Ley 489 de 1998"/>
    <s v="Recursos propios"/>
    <n v="20825000"/>
    <n v="208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1"/>
    <d v="2017-12-04T00:00:00"/>
    <s v="NA"/>
    <n v="4600006514"/>
    <x v="1"/>
    <s v="Tarazá"/>
    <s v="En ejecución"/>
    <m/>
    <e v="#REF!"/>
    <s v="Tipo C:  Supervisión"/>
    <s v="Tecnica, Administrativa, Financiera."/>
  </r>
  <r>
    <x v="0"/>
    <n v="80111604"/>
    <s v="ADICIÓN Y PRÓRROGA AL CONVENIO  4600006496  CUYO OBJETO ES APOYAR LA ASISTENCIA TÉCNICA DIRECTA RURAL, A TRAVÉS DE LA COFINANCIACIÓN PARA LA CONTRATACIÓN DEL PERSONAL IDÓNEO PARA LA PRESTACIÓN DE ESTE SERVICIO SEGÚN ORDENANZA 53 DEL 22 DE DICIEMBRE DE 2016. CODIGO DE NECESIDAD 19732. TERMINACION DE CONTRATO 01-04-2018.CACERES"/>
    <d v="2018-01-05T00:00:00"/>
    <s v="4 meses"/>
    <s v="Régimen Especial - Artículo 96 Ley 489 de 1998"/>
    <s v="Recursos propios"/>
    <n v="17000000"/>
    <n v="17000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3"/>
    <d v="2017-12-04T00:00:00"/>
    <s v="NA"/>
    <n v="4600006496"/>
    <x v="1"/>
    <s v="Cáceres "/>
    <s v="En ejecución"/>
    <m/>
    <e v="#REF!"/>
    <s v="Tipo C:  Supervisión"/>
    <s v="Tecnica, Administrativa, Financiera."/>
  </r>
  <r>
    <x v="0"/>
    <n v="80111604"/>
    <s v="ADICIÓN Y PRÓRROGA AL CONVENIO  4600006495  CUYO OBJETO ES APOYAR LA ASISTENCIA TÉCNICA DIRECTA RURAL, A TRAVÉS DE LA COFINANCIACIÓN PARA LA CONTRATACIÓN DEL PERSONAL IDÓNEO PARA LA PRESTACIÓN DE ESTE SERVICIO SEGÚN ORDENANZA 53 DEL 22 DE DICIEMBRE DE 2016. CODIGO DE NECESIDAD 19731. TERMINACION DE CONTRATO 23-03-2018.CAUCASIA"/>
    <d v="2018-01-05T00:00:00"/>
    <s v="4 meses"/>
    <s v="Régimen Especial - Artículo 96 Ley 489 de 1998"/>
    <s v="Recursos propios"/>
    <n v="20725000"/>
    <n v="20725000"/>
    <s v="NO"/>
    <s v="N/A"/>
    <s v="Jose Vicente Delgado"/>
    <s v="Profesional"/>
    <s v="3838828"/>
    <s v="jose.delgado@antioqua.gov.co"/>
    <s v="Antioquia Rural Productiva"/>
    <m/>
    <s v="Apoyo a la modernización de la ganadería en el Departamento Antioquia"/>
    <n v="140060001"/>
    <s v="Áreas agrícolas, forestales, silvopastoriles, pastos y forrajes intervenidas "/>
    <m/>
    <s v="SIN ESTUDIO"/>
    <n v="20364"/>
    <d v="2017-12-04T00:00:00"/>
    <s v="NA"/>
    <n v="4600006495"/>
    <x v="1"/>
    <s v="Caucasia"/>
    <s v="En ejecución"/>
    <m/>
    <e v="#REF!"/>
    <s v="Tipo C:  Supervisión"/>
    <s v="Tecnica, Administrativa, Financiera."/>
  </r>
  <r>
    <x v="0"/>
    <n v="80111604"/>
    <s v="ADICIÓN Y PRÓRROGA AL CONVENIO 4600006662 CUYO OBJETO ES &quot;APOYAR LA ASISTENCIA TÉCNICA DIRECTA RURAL, A TRAVÉS DE LA COFINANCIACIÓN PARA LA CONTRATACIÓN DEL PERSONAL IDONEO PARA LA PRESTACIÓN DE ESTE SERVICIO SEGÚN ORDENANZA 53 DEL 22 DE DICIEMBRE DE 2016, MUNICIPIO DE EL BAGRE. CODIGO DE NECESIDAD 199836. VIGENCIA FUTURA 6000002381.- TERMINA  EL 25/04/2018.-"/>
    <d v="2018-01-05T00:00:00"/>
    <s v="4 meses"/>
    <s v="Régimen Especial - Artículo 96 Ley 489 de 1998"/>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SIN ESTUDIO"/>
    <n v="20370"/>
    <d v="2017-12-04T00:00:00"/>
    <s v="NA"/>
    <n v="4600006662"/>
    <x v="1"/>
    <s v="El Bagre"/>
    <s v="En ejecución"/>
    <m/>
    <e v="#REF!"/>
    <s v="Tipo C:  Supervisión"/>
    <s v="Tecnica, Administrativa, Financiera."/>
  </r>
  <r>
    <x v="0"/>
    <n v="80111604"/>
    <s v="ADICIÓN Y PRÓRROGA AL CONVENIO  4600006500  CUYO OBJETO ES APOYAR LA ASISTENCIA TÉCNICA DIRECTA RURAL, A TRAVÉS DE LA COFINANCIACIÓN PARA LA CONTRATACIÓN DEL PERSONAL IDÓNEO PARA LA PRESTACIÓN DE ESTE SERVICIO SEGÚN ORDENANZA 53 DEL 22 DE DICIEMBRE DE 2016. CODIGO DE NECESIDAD 19734. TERMINACION DE CONTRATO 24-04-2018.ZARAGOZA"/>
    <d v="2018-01-05T00:00:00"/>
    <s v="4 meses"/>
    <s v="Régimen Especial - Artículo 96 Ley 489 de 1998"/>
    <s v="Recursos propios"/>
    <n v="20825000"/>
    <n v="20825000"/>
    <s v="NO"/>
    <s v="N/A"/>
    <s v="Guillermo Toro"/>
    <s v="Profesional"/>
    <s v="3838828"/>
    <s v="guillermo.toro@antioquia.gov.co"/>
    <s v="Antioquia Rural Productiva"/>
    <m/>
    <s v="Apoyo a la modernización de la ganadería en el Departamento Antioquia"/>
    <n v="140060001"/>
    <s v="Áreas agrícolas, forestales, silvopastoriles, pastos y forrajes intervenidas "/>
    <m/>
    <s v="SIN ESTUDIO"/>
    <n v="20374"/>
    <d v="2017-12-04T00:00:00"/>
    <s v="NA"/>
    <n v="4600006500"/>
    <x v="1"/>
    <s v="Zaragoza"/>
    <s v="En ejecución"/>
    <m/>
    <e v="#REF!"/>
    <s v="Tipo C:  Supervisión"/>
    <s v="Tecnica, Administrativa, Financiera."/>
  </r>
  <r>
    <x v="0"/>
    <n v="80111604"/>
    <s v="ADICIÓN Y PRÓRROGA AL CONVENIO  4600006570  CUYO OBJETO ES APOYAR LA ASISTENCIA TÉCNICA DIRECTA RURAL, A TRAVÉS DE LA COFINANCIACIÓN PARA LA CONTRATACIÓN DEL PERSONAL IDÓNEO PARA LA PRESTACIÓN DE ESTE SERVICIO SEGÚN ORDENANZA 53 DEL 22 DE DICIEMBRE DE 2016. MUNICIPIO ABRIAQUÍ. NECESIDAD 19781. TERMINACION DE CONTRATO 18-04-2018."/>
    <d v="2018-01-05T00:00:00"/>
    <s v="4 meses"/>
    <s v="Régimen Especial - Artículo 96 Ley 489 de 1998"/>
    <s v="Recursos propios"/>
    <n v="20824993.199999999"/>
    <n v="20824993.199999999"/>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381"/>
    <d v="2017-12-04T00:00:00"/>
    <s v="NA"/>
    <n v="4600006570"/>
    <x v="1"/>
    <s v="Abriaqui"/>
    <s v="En ejecución"/>
    <m/>
    <e v="#REF!"/>
    <s v="Tipo C:  Supervisión"/>
    <s v="Tecnica, Administrativa, Financiera."/>
  </r>
  <r>
    <x v="0"/>
    <n v="80111604"/>
    <s v="ADICIÓN Y PRÓRROGA AL CONVENIO 4600006574 CUYO OBJETO ES &quot;APOYAR LA ASISTENCIA TÉCNICA DIRECTA RURAL, A TRAVÉS DE LA COFINANCIACIÓN PARA LA CONTRATACIÓN DEL PERSONAL IDONEO PARA LA PRESTACIÓN DE ESTE SERVICIO SEGÚN ORDENANZA 53 DEL 22 DE DICIEMBRE DE 2016, MUNICIPIO DE ANZA. CODIGO DE NECESIDAD 1919784. VIGENCIA FUTURA 6000002381.- TERMINA  EL 28/03/2018.-"/>
    <d v="2018-01-05T00:00:00"/>
    <s v="4 meses"/>
    <s v="Régimen Especial - Artículo 96 Ley 489 de 1998"/>
    <s v="Recursos propios"/>
    <n v="20825000"/>
    <n v="20825000"/>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1"/>
    <d v="2017-12-04T00:00:00"/>
    <s v="NA"/>
    <n v="4600006574"/>
    <x v="1"/>
    <s v="Anzá"/>
    <s v="En ejecución"/>
    <m/>
    <e v="#REF!"/>
    <s v="Tipo C:  Supervisión"/>
    <s v="Tecnica, Administrativa, Financiera."/>
  </r>
  <r>
    <x v="0"/>
    <n v="80111604"/>
    <s v="ADICIÓN Y PRÓRROGA AL CONVENIO  4600006571  CUYO OBJETO ES APOYAR LA ASISTENCIA TÉCNICA DIRECTA RURAL, A TRAVÉS DE LA COFINANCIACIÓN PARA LA CONTRATACIÓN DEL PERSONAL IDÓNEO PARA LA PRESTACIÓN DE ESTE SERVICIO SEGÚN ORDENANZA 53 DEL 22 DE DICIEMBRE DE 2016. MUNICIPIO DE ARMENIA. NECESIDAD 19782. TERMINACION DE CONTRATO 18-04-2018."/>
    <d v="2018-01-05T00:00:00"/>
    <s v="4 meses"/>
    <m/>
    <s v="Recursos propios"/>
    <n v="20824978.75"/>
    <n v="20824978.7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48"/>
    <d v="2017-12-04T00:00:00"/>
    <s v="NA"/>
    <n v="4600006571"/>
    <x v="1"/>
    <s v="Armenia "/>
    <s v="En ejecución"/>
    <m/>
    <e v="#REF!"/>
    <s v="Tipo C:  Supervisión"/>
    <s v="Tecnica, Administrativa, Financiera."/>
  </r>
  <r>
    <x v="0"/>
    <n v="80111604"/>
    <s v="ADICIÓN Y PRÓRROGA AL CONVENIO 460006573 CUYO OBJETO ES &quot;APOYAR LA ASISTENCIA TÉCNICA DIRECTA RURAL, A TRAVÉS DE LA COFINANCIACIÓN PARA LA CONTRATACIÓN DEL PERSONAL IDONEO PARA LA PRESTACIÓN DE ESTE SERVICIO SEGÚN ORDENANZA 53 DEL 22 DE DICIEMBRE DE 2016, MUNICIPIO DE CAICEDO. CODIGO DE NECESIDAD 19783. VIGENCIA FUTURA 6000002381.- TERMINA  EL 15/04/2018.-"/>
    <d v="2018-01-05T00:00:00"/>
    <s v="4 meses"/>
    <s v="Régimen Especial - Artículo 96 Ley 489 de 1998"/>
    <s v="Recursos propios"/>
    <n v="20824575"/>
    <n v="208245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2"/>
    <d v="2017-12-04T00:00:00"/>
    <s v="NA"/>
    <n v="4600006573"/>
    <x v="1"/>
    <s v="Caicedo "/>
    <s v="En ejecución"/>
    <m/>
    <e v="#REF!"/>
    <s v="Tipo C:  Supervisión"/>
    <s v="Tecnica, Administrativa, Financiera."/>
  </r>
  <r>
    <x v="0"/>
    <n v="80111604"/>
    <s v="ADICIÓN Y PRÓRROGA AL CONVENIO 4600006560 CUYO OBJETO ES &quot;APOYAR LA ASISTENCIA TÉCNICA DIRECTA RURAL, A TRAVÉS DE LA COFINANCIACIÓN PARA LA CONTRATACIÓN DEL PERSONAL IDONEO PARA LA PRESTACIÓN DE ESTE SERVICIO SEGÚN ORDENANZA 53 DEL 22 DE DICIEMBRE DE 2016, MUNICIPIO DE GIRALDO. CODIGO DE NECESIDAD 19773. VIGENCIA FUTURA 6000002381.- TERMINA  EL 15/04/2018.-"/>
    <d v="2018-01-05T00:00:00"/>
    <s v="4 meses"/>
    <s v="Régimen Especial - Artículo 96 Ley 489 de 1998"/>
    <s v="Recursos propios"/>
    <n v="20825000"/>
    <n v="20825000"/>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SIN ESTUDIO"/>
    <n v="20470"/>
    <d v="2017-12-04T00:00:00"/>
    <s v="NA"/>
    <n v="4600006560"/>
    <x v="1"/>
    <s v="Giraldo"/>
    <s v="En ejecución"/>
    <m/>
    <e v="#REF!"/>
    <s v="Tipo C:  Supervisión"/>
    <s v="Tecnica, Administrativa, Financiera."/>
  </r>
  <r>
    <x v="0"/>
    <n v="80111604"/>
    <s v="ADICIÓN Y PRÓRROGA AL CONVENIO 4600006598 CUYO OBJETO ES &quot;APOYAR LA ASISTENCIA TÉCNICA DIRECTA RURAL, A TRAVÉS DE LA COFINANCIACIÓN PARA LA CONTRATACIÓN DEL PERSONAL IDONEO PARA LA PRESTACIÓN DE ESTE SERVICIO SEGÚN ORDENANZA 53 DEL 22 DE DICIEMBRE DE 2016, MUNICIPIO DE HELICONIA. CODIGO DE NECESIDAD 19801. VIGENCIA FUTURA 6000002381.- TERMINA  EL 26/03/2018.-"/>
    <d v="2018-01-05T00:00:00"/>
    <s v="4 meses"/>
    <s v="Régimen Especial - Artículo 96 Ley 489 de 1998"/>
    <s v="Recursos propios"/>
    <n v="17000000"/>
    <n v="17000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56"/>
    <d v="2017-12-04T00:00:00"/>
    <s v="NA"/>
    <n v="4600006598"/>
    <x v="1"/>
    <s v="Heliconia"/>
    <s v="En ejecución"/>
    <m/>
    <e v="#REF!"/>
    <s v="Tipo C:  Supervisión"/>
    <s v="Tecnica, Administrativa, Financiera."/>
  </r>
  <r>
    <x v="0"/>
    <n v="80111604"/>
    <s v="ADICIÓN Y PRÓRROGA AL CONVENIO  4600006569  CUYO OBJETO ES APOYAR LA ASISTENCIA TÉCNICA DIRECTA RURAL, A TRAVÉS DE LA COFINANCIACIÓN PARA LA CONTRATACIÓN DEL PERSONAL IDÓNEO PARA LA PRESTACIÓN DE ESTE SERVICIO SEGÚN ORDENANZA 53 DEL 22 DE DICIEMBRE DE 2016. CODIGO DE NECESIDAD 19780. TERMINACION DE CONTRATO 13-04-2018."/>
    <d v="2018-01-05T00:00:00"/>
    <s v="4 meses"/>
    <s v="Régimen Especial - Artículo 96 Ley 489 de 1998"/>
    <s v="Recursos propios"/>
    <n v="20824997.024999999"/>
    <n v="20824997.024999999"/>
    <s v="NO"/>
    <s v="N/A"/>
    <s v="Carlos Córdoba"/>
    <s v="Profesional"/>
    <s v="3838828"/>
    <s v="carlos.cordoba@antioquia.gov.co"/>
    <s v="Antioquia Rural Productiva"/>
    <m/>
    <s v="Apoyo a la modernización de la ganadería en el Departamento Antioquia"/>
    <n v="140060001"/>
    <s v="Áreas agrícolas, forestales, silvopastoriles, pastos y forrajes intervenidas "/>
    <m/>
    <s v="SIN ESTUDIO"/>
    <n v="20471"/>
    <d v="2017-12-04T00:00:00"/>
    <s v="NA"/>
    <n v="4600006569"/>
    <x v="1"/>
    <s v="Olaya"/>
    <s v="En ejecución"/>
    <m/>
    <e v="#REF!"/>
    <s v="Tipo C:  Supervisión"/>
    <s v="Tecnica, Administrativa, Financiera."/>
  </r>
  <r>
    <x v="0"/>
    <n v="80111604"/>
    <s v="ADICIÓN Y PRÓRROGA AL CONVENIO  4600006561  CUYO OBJETO ES APOYAR LA ASISTENCIA TÉCNICA DIRECTA RURAL, A TRAVÉS DE LA COFINANCIACIÓN PARA LA CONTRATACIÓN DEL PERSONAL IDÓNEO PARA LA PRESTACIÓN DE ESTE SERVICIO SEGÚN ORDENANZA 53 DEL 22 DE DICIEMBRE DE 2016. CODIGO DE NECESIDAD 19774. TERMINACION DE CONTRATO 18-04-2018."/>
    <d v="2018-01-05T00:00:00"/>
    <s v="4 meses"/>
    <s v="Régimen Especial - Artículo 96 Ley 489 de 1998"/>
    <s v="Recursos propios"/>
    <n v="20824256.25"/>
    <n v="20824256.2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3"/>
    <d v="2017-12-04T00:00:00"/>
    <s v="NA"/>
    <n v="4600006561"/>
    <x v="1"/>
    <s v="Peque"/>
    <s v="En ejecución"/>
    <m/>
    <e v="#REF!"/>
    <s v="Tipo C:  Supervisión"/>
    <s v="Tecnica, Administrativa, Financiera."/>
  </r>
  <r>
    <x v="0"/>
    <n v="80111604"/>
    <s v="ADICIÓN Y PRÓRROGA AL CONVENIO  4600006557  CUYO OBJETO ES APOYAR LA ASISTENCIA TÉCNICA DIRECTA RURAL, A TRAVÉS DE LA COFINANCIACIÓN PARA LA CONTRATACIÓN DEL PERSONAL IDÓNEO PARA LA PRESTACIÓN DE ESTE SERVICIO SEGÚN ORDENANZA 53 DEL 22 DE DICIEMBRE DE 2016. MUNICIPIO SABANALARGA. NECESIDAD 19770. TERMINACION DE CONTRATO 02-05-2018."/>
    <d v="2018-01-05T00:00:00"/>
    <s v="4 meses"/>
    <s v="Régimen Especial - Artículo 96 Ley 489 de 1998"/>
    <s v="Recursos propios"/>
    <n v="20824150"/>
    <n v="2082415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0"/>
    <d v="2017-12-04T00:00:00"/>
    <s v="NA"/>
    <n v="4600006557"/>
    <x v="1"/>
    <s v="Sabanalarga"/>
    <s v="En ejecución"/>
    <m/>
    <e v="#REF!"/>
    <s v="Tipo C:  Supervisión"/>
    <s v="Tecnica, Administrativa, Financiera."/>
  </r>
  <r>
    <x v="0"/>
    <n v="80111604"/>
    <s v="ADICIÓN Y PRÓRROGA AL CONVENIO 4600006565 CUYO OBJETO ES &quot;APOYAR LA ASISTENCIA TÉCNICA DIRECTA RURAL, A TRAVÉS DE LA COFINANCIACIÓN PARA LA CONTRATACIÓN DEL PERSONAL IDONEO PARA LA PRESTACIÓN DE ESTE SERVICIO SEGÚN ORDENANZA 53 DEL 22 DE DICIEMBRE DE 2016, MUNICIPIO DE SANTA FE DE ANTIOQUIA. CODIGO DE NECESIDAD 19777. VIGENCIA FUTURA 6000002381.- TERMINA  EL 10/04/2018.-"/>
    <d v="2018-01-05T00:00:00"/>
    <s v="4 meses"/>
    <s v="Régimen Especial - Artículo 96 Ley 489 de 1998"/>
    <s v="Recursos propios"/>
    <n v="20824766.25"/>
    <n v="20824766.25"/>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6"/>
    <d v="2017-12-04T00:00:00"/>
    <s v="NA"/>
    <n v="4600006565"/>
    <x v="1"/>
    <s v="Santa Fe de Antioquia"/>
    <s v="En ejecución"/>
    <m/>
    <e v="#REF!"/>
    <s v="Tipo C:  Supervisión"/>
    <s v="Tecnica, Administrativa, Financiera."/>
  </r>
  <r>
    <x v="0"/>
    <n v="80111604"/>
    <s v="ADICIÓN Y PRÓRROGA AL CONVENIO 4600006575 CUYO OBJETO ES &quot;APOYAR LA ASISTENCIA TÉCNICA DIRECTA RURAL, A TRAVÉS DE LA COFINANCIACIÓN PARA LA CONTRATACIÓN DEL PERSONAL IDONEO PARA LA PRESTACIÓN DE ESTE SERVICIO SEGÚN ORDENANZA 53 DEL 22 DE DICIEMBRE DE 2016, MUNICIPIO DE SOPETRÁN. CODIGO DE NECESIDAD 19785. VIGENCIA FUTURA 6000002381.- TERMINA  EL 19/04/2018.-"/>
    <d v="2018-01-05T00:00:00"/>
    <s v="4 meses"/>
    <s v="Régimen Especial - Artículo 96 Ley 489 de 1998"/>
    <s v="Recursos propios"/>
    <n v="20824978.75"/>
    <n v="20824978.75"/>
    <s v="NO"/>
    <s v="N/A"/>
    <s v="Leonardo García"/>
    <s v="Profesional"/>
    <s v="3838828"/>
    <s v="leonardo.garcia@antioquia.gov.co"/>
    <s v="Antioquia Rural Productiva"/>
    <m/>
    <s v="Apoyo a la modernización de la ganadería en el Departamento Antioquia"/>
    <n v="140060001"/>
    <s v="Áreas agrícolas, forestales, silvopastoriles, pastos y forrajes intervenidas "/>
    <m/>
    <s v="SIN ESTUDIO"/>
    <n v="20444"/>
    <d v="2017-12-04T00:00:00"/>
    <s v="NA"/>
    <n v="4600006575"/>
    <x v="1"/>
    <s v="Sopetrán"/>
    <s v="En ejecución"/>
    <m/>
    <e v="#REF!"/>
    <s v="Tipo C:  Supervisión"/>
    <s v="Tecnica, Administrativa, Financiera."/>
  </r>
  <r>
    <x v="0"/>
    <n v="80111604"/>
    <s v="ADICIÓN Y PRÓRROGA AL CONVENIO  4600006568  CUYO OBJETO ES APOYAR LA ASISTENCIA TÉCNICA DIRECTA RURAL, A TRAVÉS DE LA COFINANCIACIÓN PARA LA CONTRATACIÓN DEL PERSONAL IDÓNEO PARA LA PRESTACIÓN DE ESTE SERVICIO SEGÚN ORDENANZA 53 DEL 22 DE DICIEMBRE DE 2016. CODIGO DE NECESIDAD 19779. TERMINACION DE CONTRATO 28-07-2018.URAMITA"/>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60001"/>
    <s v="Áreas agrícolas, forestales, silvopastoriles, pastos y forrajes intervenidas "/>
    <m/>
    <s v="SIN ESTUDIO"/>
    <n v="20467"/>
    <d v="2017-12-04T00:00:00"/>
    <s v="NA"/>
    <n v="4600006568"/>
    <x v="1"/>
    <s v="Uramita"/>
    <s v="En ejecución"/>
    <m/>
    <e v="#REF!"/>
    <s v="Tipo C:  Supervisión"/>
    <s v="Tecnica, Administrativa, Financiera."/>
  </r>
  <r>
    <x v="0"/>
    <n v="80111604"/>
    <s v="ADICIÓN Y PRÓRROGA AL CONVENIO 4600006614 CUYO OBJETO ES &quot;APOYAR LA ASISTENCIA TÉCNICA DIRECTA RURAL, A TRAVÉS DE LA COFINANCIACIÓN PARA LA CONTRATACIÓN DEL PERSONAL IDONEO PARA LA PRESTACIÓN DE ESTE SERVICIO SEGÚN ORDENANZA 53 DEL 22 DE DICIEMBRE DE 2016, MUNICIPIO DE HISPANIA. CODIGO DE NECESIDAD 19815. VIGENCIA FUTURA 6000002381.- TERMINA  EL 13/04/2018.-"/>
    <d v="2018-01-05T00:00:00"/>
    <s v="4 meses"/>
    <s v="Régimen Especial - Artículo 96 Ley 489 de 1998"/>
    <s v="Recursos propios"/>
    <n v="20825000"/>
    <n v="20825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5"/>
    <d v="2017-12-04T00:00:00"/>
    <s v="NA"/>
    <n v="4600006614"/>
    <x v="1"/>
    <s v="Hispania"/>
    <s v="En ejecución"/>
    <m/>
    <e v="#REF!"/>
    <s v="Tipo C:  Supervisión"/>
    <s v="Tecnica, Administrativa, Financiera."/>
  </r>
  <r>
    <x v="0"/>
    <n v="80111604"/>
    <s v="ADICIÓN Y PRÓRROGA AL CONVENIO 4600006613 CUYO OBJETO ES &quot;APOYAR LA ASISTENCIA TÉCNICA DIRECTA RURAL, A TRAVÉS DE LA COFINANCIACIÓN PARA LA CONTRATACIÓN DEL PERSONAL IDONEO PARA LA PRESTACIÓN DE ESTE SERVICIO SEGÚN ORDENANZA 53 DEL 22 DE DICIEMBRE DE 2016, MUNICIPIO DE BETANIA. CODIGO DE NECESIDAD 19814. VIGENCIA FUTURA 6000002381.- TERMINA  EL 09/04/2018.-"/>
    <d v="2018-01-05T00:00:00"/>
    <s v="4 meses"/>
    <s v="Régimen Especial - Artículo 96 Ley 489 de 1998"/>
    <s v="Recursos propios"/>
    <n v="20824997.875"/>
    <n v="20824997.875"/>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6"/>
    <d v="2017-12-04T00:00:00"/>
    <s v="NA"/>
    <n v="4600006613"/>
    <x v="1"/>
    <s v="Betania"/>
    <s v="En ejecución"/>
    <m/>
    <e v="#REF!"/>
    <s v="Tipo C:  Supervisión"/>
    <s v="Tecnica, Administrativa, Financiera."/>
  </r>
  <r>
    <x v="0"/>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d v="2018-01-05T00:00:00"/>
    <s v="4 meses"/>
    <s v="Régimen Especial - Artículo 96 Ley 489 de 1998"/>
    <s v="Recursos propios"/>
    <n v="20580000"/>
    <n v="20580000"/>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7"/>
    <d v="2017-12-04T00:00:00"/>
    <s v="NA"/>
    <n v="4600006623"/>
    <x v="1"/>
    <s v="Jardín"/>
    <s v="En ejecución"/>
    <m/>
    <e v="#REF!"/>
    <s v="Tipo C:  Supervisión"/>
    <s v="Tecnica, Administrativa, Financiera."/>
  </r>
  <r>
    <x v="0"/>
    <n v="80111604"/>
    <s v="ADICIÓN Y PRÓRROGA AL CONVENIO 4600006623 CUYO OBJETO ES &quot;APOYAR LA ASISTENCIA TÉCNICA DIRECTA RURAL, A TRAVÉS DE LA COFINANCIACIÓN PARA LA CONTRATACIÓN DEL PERSONAL IDONEO PARA LA PRESTACIÓN DE ESTE SERVICIO SEGÚN ORDENANZA 53 DEL 22 DE DICIEMBRE DE 2016, MUNICIPIO DE JARDIN. CODIGO DE NECESIDAD 19822. VIGENCIA FUTURA 6000002381.- TERMINA  EL 19/03/2018.-"/>
    <d v="2018-01-05T00:00:00"/>
    <s v="4 meses"/>
    <s v="Régimen Especial - Artículo 96 Ley 489 de 1998"/>
    <s v="Recursos propios"/>
    <n v="20824997.024999999"/>
    <n v="20824997.024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8"/>
    <d v="2017-12-04T00:00:00"/>
    <s v="NA"/>
    <n v="4600006621"/>
    <x v="1"/>
    <s v="Venecia"/>
    <s v="En ejecución"/>
    <m/>
    <e v="#REF!"/>
    <s v="Tipo C:  Supervisión"/>
    <s v="Tecnica, Administrativa, Financiera."/>
  </r>
  <r>
    <x v="0"/>
    <n v="80111604"/>
    <s v="ADICIÓN Y PRÓRROGA AL CONVENIO 4600006620 CUYO OBJETO ES &quot;APOYAR LA ASISTENCIA TÉCNICA DIRECTA RURAL, A TRAVÉS DE LA COFINANCIACIÓN PARA LA CONTRATACIÓN DEL PERSONAL IDONEO PARA LA PRESTACIÓN DE ESTE SERVICIO SEGÚN ORDENANZA 53 DEL 22 DE DICIEMBRE DE 2016, MUNICIPIO DE SANTA BARBARA. CODIGO DE NECESIDAD 19820. VIGENCIA FUTURA 6000002381.- TERMINA  EL 11/04/2018.-"/>
    <d v="2018-01-05T00:00:00"/>
    <s v="4 meses"/>
    <s v="Régimen Especial - Artículo 96 Ley 489 de 1998"/>
    <s v="Recursos propios"/>
    <n v="20824999.149999999"/>
    <n v="20824999.149999999"/>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89"/>
    <d v="2017-12-04T00:00:00"/>
    <s v="NA"/>
    <n v="4600006620"/>
    <x v="1"/>
    <s v="Santa Bárbara"/>
    <s v="En ejecución"/>
    <m/>
    <e v="#REF!"/>
    <s v="Tipo C:  Supervisión"/>
    <s v="Tecnica, Administrativa, Financiera."/>
  </r>
  <r>
    <x v="0"/>
    <n v="80111604"/>
    <s v="ADICIÓN Y PRÓRROGA AL CONVENIO 4600006618 CUYO OBJETO ES &quot;APOYAR LA ASISTENCIA TÉCNICA DIRECTA RURAL, A TRAVÉS DE LA COFINANCIACIÓN PARA LA CONTRATACIÓN DEL PERSONAL IDONEO PARA LA PRESTACIÓN DE ESTE SERVICIO SEGÚN ORDENANZA 53 DEL 22 DE DICIEMBRE DE 2016, MUNICIPIO DE MONTEBELLO. CODIGO DE NECESIDAD 19818. VIGENCIA FUTURA 6000002381.- TERMINA  EL 05/04/2018.-"/>
    <d v="2018-01-05T00:00:00"/>
    <s v="4 meses"/>
    <s v="Régimen Especial - Artículo 96 Ley 489 de 1998"/>
    <s v="Recursos propios"/>
    <n v="20824998.300000001"/>
    <n v="20824998.300000001"/>
    <s v="NO"/>
    <s v="N/A"/>
    <s v="Nataly Restrepo"/>
    <s v="Profesional"/>
    <s v="3838828"/>
    <s v="nataly.restrepo@antioquia.gov.co"/>
    <s v="Antioquia Rural Productiva"/>
    <m/>
    <s v="Apoyo a la modernización de la ganadería en el Departamento Antioquia"/>
    <n v="140060001"/>
    <s v="Áreas agrícolas, forestales, silvopastoriles, pastos y forrajes intervenidas "/>
    <m/>
    <s v="SIN ESTUDIO"/>
    <n v="20490"/>
    <d v="2017-12-04T00:00:00"/>
    <s v="NA"/>
    <n v="4600006618"/>
    <x v="1"/>
    <s v="Montebello"/>
    <s v="En ejecución"/>
    <m/>
    <e v="#REF!"/>
    <s v="Tipo C:  Supervisión"/>
    <s v="Tecnica, Administrativa, Financiera."/>
  </r>
  <r>
    <x v="0"/>
    <n v="80111604"/>
    <s v="ADICIÓN Y PRÓRROGA AL CONVENIO 4600006580 CUYO OBJETO ES &quot;APOYAR LA ASISTENCIA TÉCNICA DIRECTA RURAL, A TRAVÉS DE LA COFINANCIACIÓN PARA LA CONTRATACIÓN DEL PERSONAL IDONEO PARA LA PRESTACIÓN DE ESTE SERVICIO SEGÚN ORDENANZA 53 DEL 22 DE DICIEMBRE DE 2016, MUNICIPIO DE SALGAR CODIGO DE NECESIDAD 19789. VIGENCIA FUTURA 6000002381.- TERMINA  EL 03/04/2018.-"/>
    <d v="2018-01-05T00:00:00"/>
    <s v="4 meses"/>
    <s v="Régimen Especial - Artículo 96 Ley 489 de 1998"/>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1"/>
    <d v="2017-12-04T00:00:00"/>
    <s v="NA"/>
    <n v="4600006580"/>
    <x v="1"/>
    <s v="Salgar"/>
    <s v="En ejecución"/>
    <m/>
    <e v="#REF!"/>
    <s v="Tipo C:  Supervisión"/>
    <s v="Tecnica, Administrativa, Financiera."/>
  </r>
  <r>
    <x v="0"/>
    <n v="80111604"/>
    <s v="ADICIÓN Y PRÓRROGA AL CONVENIO 4600006644 CUYO OBJETO ES &quot;APOYAR LA ASISTENCIA TÉCNICA DIRECTA RURAL, A TRAVÉS DE LA COFINANCIACIÓN PARA LA CONTRATACIÓN DEL PERSONAL IDONEO PARA LA PRESTACIÓN DE ESTE SERVICIO SEGÚN ORDENANZA 53 DEL 22 DE DICIEMBRE DE 2016, MUNICIPIO DE ANDES. CODIGO DE NECESIDAD 19835. VIGENCIA FUTURA 6000002381.- TERMINA  EL 02/04/2018.-"/>
    <d v="2018-01-05T00:00:00"/>
    <s v="4 meses"/>
    <s v="Régimen Especial - Artículo 96 Ley 489 de 1998"/>
    <s v="Recursos propios"/>
    <n v="20824995.75"/>
    <n v="20824995.75"/>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2"/>
    <d v="2017-12-04T00:00:00"/>
    <s v="NA"/>
    <n v="4600006644"/>
    <x v="1"/>
    <s v="Andes"/>
    <s v="En ejecución"/>
    <m/>
    <e v="#REF!"/>
    <s v="Tipo C:  Supervisión"/>
    <s v="Tecnica, Administrativa, Financiera."/>
  </r>
  <r>
    <x v="0"/>
    <n v="80111604"/>
    <s v="ADICIÓN Y PRÓRROGA AL CONVENIO 4600006583 CUYO OBJETO ES &quot;APOYAR LA ASISTENCIA TÉCNICA DIRECTA RURAL, A TRAVÉS DE LA COFINANCIACIÓN PARA LA CONTRATACIÓN DEL PERSONAL IDONEO PARA LA PRESTACIÓN DE ESTE SERVICIO SEGÚN ORDENANZA 53 DEL 22 DE DICIEMBRE DE 2016, MUNICIPIO DE ANGELÓPOLIS. CODIGO DE NECESIDAD 19791. VIGENCIA FUTURA 6000002381.- TERMINA  EL 24/03/2018.-"/>
    <d v="2018-01-05T00:00:00"/>
    <s v="4 meses"/>
    <s v="Régimen Especial - Artículo 96 Ley 489 de 1998"/>
    <s v="Recursos propios"/>
    <n v="20750999.574999999"/>
    <n v="20750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4"/>
    <d v="2017-12-04T00:00:00"/>
    <s v="NA"/>
    <n v="4600006583"/>
    <x v="1"/>
    <s v="Angelópolis"/>
    <s v="En ejecución"/>
    <m/>
    <e v="#REF!"/>
    <s v="Tipo C:  Supervisión"/>
    <s v="Tecnica, Administrativa, Financiera."/>
  </r>
  <r>
    <x v="0"/>
    <n v="80111604"/>
    <s v="ADICIÓN Y PRÓRROGA AL CONVENIO 4600006578 CUYO OBJETO ES &quot;APOYAR LA ASISTENCIA TÉCNICA DIRECTA RURAL, A TRAVÉS DE LA COFINANCIACIÓN PARA LA CONTRATACIÓN DEL PERSONAL IDONEO PARA LA PRESTACIÓN DE ESTE SERVICIO SEGÚN ORDENANZA 53 DEL 22 DE DICIEMBRE DE 2016, MUNICIPIO DE URRAO. CODIGO DE NECESIDAD 19787. VIGENCIA FUTURA 6000002381.- TERMINA  EL 26/02/2018.-"/>
    <d v="2018-01-05T00:00:00"/>
    <s v="4 meses"/>
    <s v="Régimen Especial - Artículo 96 Ley 489 de 1998"/>
    <s v="Recursos propios"/>
    <n v="19270964.399999999"/>
    <n v="19270964.399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5"/>
    <d v="2017-12-04T00:00:00"/>
    <s v="NA"/>
    <n v="4600006578"/>
    <x v="1"/>
    <s v="Urrao"/>
    <s v="En ejecución"/>
    <m/>
    <e v="#REF!"/>
    <s v="Tipo C:  Supervisión"/>
    <s v="Tecnica, Administrativa, Financiera."/>
  </r>
  <r>
    <x v="0"/>
    <n v="80111604"/>
    <s v="ADICIÓN Y PRÓRROGA AL CONVENIO 4600006584 CUYO OBJETO ES &quot;APOYAR LA ASISTENCIA TÉCNICA DIRECTA RURAL, A TRAVÉS DE LA COFINANCIACIÓN PARA LA CONTRATACIÓN DEL PERSONAL IDONEO PARA LA PRESTACIÓN DE ESTE SERVICIO SEGÚN ORDENANZA 53 DEL 22 DE DICIEMBRE DE 2016, MUNICIPIO DE AMAGA. CODIGO DE NECESIDAD 19792 VIGENCIA FUTURA 6000002381.- TERMINA  EL "/>
    <d v="2018-01-05T00:00:00"/>
    <s v="4 meses"/>
    <s v="Régimen Especial - Artículo 96 Ley 489 de 1998"/>
    <s v="Recursos propios"/>
    <n v="20751999.574999999"/>
    <n v="20751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497"/>
    <d v="2017-12-04T00:00:00"/>
    <s v="NA"/>
    <n v="4600006584"/>
    <x v="1"/>
    <s v="Amagá"/>
    <s v="En ejecución"/>
    <m/>
    <e v="#REF!"/>
    <s v="Tipo C:  Supervisión"/>
    <s v="Tecnica, Administrativa, Financiera."/>
  </r>
  <r>
    <x v="0"/>
    <n v="80111604"/>
    <s v="ADICIÓN Y PRÓRROGA AL CONVENIO 4600006577 CUYO OBJETO ES &quot;APOYAR LA ASISTENCIA TÉCNICA DIRECTA RURAL, A TRAVÉS DE LA COFINANCIACIÓN PARA LA CONTRATACIÓN DEL PERSONAL IDONEO PARA LA PRESTACIÓN DE ESTE SERVICIO SEGÚN ORDENANZA 53 DEL 22 DE DICIEMBRE DE 2016, MUNICIPIO DE FREDONIA. CODIGO DE NECESIDAD 19786. VIGENCIA FUTURA 6000002381.- TERMINA  EL 13/03/2018.-"/>
    <d v="2018-01-05T00:00:00"/>
    <s v="4 meses"/>
    <s v="Régimen Especial - Artículo 96 Ley 489 de 1998"/>
    <s v="Recursos propios"/>
    <n v="20304999.574999999"/>
    <n v="2030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500"/>
    <d v="2017-12-04T00:00:00"/>
    <s v="NA"/>
    <n v="4600006577"/>
    <x v="1"/>
    <s v="Fredonia"/>
    <s v="En ejecución"/>
    <m/>
    <e v="#REF!"/>
    <s v="Tipo C:  Supervisión"/>
    <s v="Tecnica, Administrativa, Financiera."/>
  </r>
  <r>
    <x v="0"/>
    <n v="80111604"/>
    <s v="ADICIÓN Y PRÓRROGA AL CONVENIO  4600006579  CUYO OBJETO ES APOYAR LA ASISTENCIA TÉCNICA DIRECTA RURAL, A TRAVÉS DE LA COFINANCIACIÓN PARA LA CONTRATACIÓN DEL PERSONAL IDÓNEO PARA LA PRESTACIÓN DE ESTE SERVICIO SEGÚN ORDENANZA 53 DEL 22 DE DICIEMBRE DE 2016. MUNICIPIO DE TITIRIBÍ. NECESIDAD 19788. TERMINACION DE CONTRATO 08-04-2018."/>
    <d v="2018-01-05T00:00:00"/>
    <s v="4 meses"/>
    <s v="Régimen Especial - Artículo 96 Ley 489 de 1998"/>
    <s v="Recursos propios"/>
    <n v="20824999.574999999"/>
    <n v="20824999.574999999"/>
    <s v="NO"/>
    <s v="N/A"/>
    <s v="Juan Carlos Montoya"/>
    <s v="Profesional"/>
    <s v="3838828"/>
    <s v="juan.montoya@antioquia.gov.co"/>
    <s v="Antioquia Rural Productiva"/>
    <m/>
    <s v="Apoyo a la modernización de la ganadería en el Departamento Antioquia"/>
    <n v="140060001"/>
    <s v="Áreas agrícolas, forestales, silvopastoriles, pastos y forrajes intervenidas "/>
    <m/>
    <s v="SIN ESTUDIO"/>
    <n v="20502"/>
    <d v="2017-12-04T00:00:00"/>
    <s v="NA"/>
    <n v="4600006579"/>
    <x v="1"/>
    <s v="Titiribí"/>
    <s v="En ejecución"/>
    <m/>
    <e v="#REF!"/>
    <s v="Tipo C:  Supervisión"/>
    <s v="Tecnica, Administrativa, Financiera."/>
  </r>
  <r>
    <x v="0"/>
    <n v="80111604"/>
    <s v="ADICIÓN Y PRÓRROGA AL CONVENIO 4600006608. CUYO OBJETO ES &quot;APOYAR LA ASISTENCIA TÉCNICA DIRECTA RURAL, A TRAVÉS DE LA COFINANCIACIÓN PARA LA CONTRATACIÓN DEL PERSONAL IDONEO PARA LA PRESTACIÓN DE ESTE SERVICIO SEGÚN ORDENANZA 53 DEL 22 DE DICIEMBRE DE 2016, MUNICIPIO DE TARSO. CODIGO DE NECESIDAD 19810. VIGENCIA FUTURA 6000002381.- TERMINA  EL 19/04/2018."/>
    <d v="2018-01-05T00:00:00"/>
    <s v="4 meses"/>
    <s v="Régimen Especial - Artículo 96 Ley 489 de 1998"/>
    <s v="Recursos propios"/>
    <n v="20824993.199999999"/>
    <n v="20824993.199999999"/>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04"/>
    <d v="2017-12-04T00:00:00"/>
    <s v="NA"/>
    <n v="4600006608"/>
    <x v="1"/>
    <s v="Tarso"/>
    <s v="En ejecución"/>
    <m/>
    <e v="#REF!"/>
    <s v="Tipo C:  Supervisión"/>
    <s v="Tecnica, Administrativa, Financiera."/>
  </r>
  <r>
    <x v="0"/>
    <n v="80111604"/>
    <s v="ADICIÓN Y PRÓRROGA AL CONVENIO 4600006615 CUYO OBJETO ES &quot;APOYAR LA ASISTENCIA TÉCNICA DIRECTA RURAL, A TRAVÉS DE LA COFINANCIACIÓN PARA LA CONTRATACIÓN DEL PERSONAL IDONEO PARA LA PRESTACIÓN DE ESTE SERVICIO SEGÚN ORDENANZA 53 DEL 22 DE DICIEMBRE DE 2016, MUNICIPIO DE PUEBLORRICO. CODIGO DE NECESIDAD 19816. VIGENCIA FUTURA 6000002381.- TERMINA  EL 14/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6"/>
    <d v="2017-12-04T00:00:00"/>
    <s v="NA"/>
    <n v="4600006615"/>
    <x v="1"/>
    <s v="Pueblorrico"/>
    <s v="En ejecución"/>
    <m/>
    <e v="#REF!"/>
    <s v="Tipo C:  Supervisión"/>
    <s v="Tecnica, Administrativa, Financiera."/>
  </r>
  <r>
    <x v="0"/>
    <n v="80111604"/>
    <s v="ADICIÓN Y PRÓRROGA AL CONVENIO 4600006616 CUYO OBJETO ES &quot;APOYAR LA ASISTENCIA TÉCNICA DIRECTA RURAL, A TRAVÉS DE LA COFINANCIACIÓN PARA LA CONTRATACIÓN DEL PERSONAL IDONEO PARA LA PRESTACIÓN DE ESTE SERVICIO SEGÚN ORDENANZA 53 DEL 22 DE DICIEMBRE DE 2016, MUNICIPIO DE BETULIA,  CODIGO DE NECESIDAD 19817. VIGENCIA FUTURA 6000002381.- TERMINA  EL 14/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7"/>
    <d v="2017-12-04T00:00:00"/>
    <s v="NA"/>
    <n v="4600006616"/>
    <x v="1"/>
    <s v="Betulia"/>
    <s v="En ejecución"/>
    <m/>
    <e v="#REF!"/>
    <s v="Tipo C:  Supervisión"/>
    <s v="Tecnica, Administrativa, Financiera."/>
  </r>
  <r>
    <x v="0"/>
    <n v="80111604"/>
    <s v="ADICIÓN Y PRÓRROGA AL CONVENIO 4600006619 CUYO OBJETO ES &quot;APOYAR LA ASISTENCIA TÉCNICA DIRECTA RURAL, A TRAVÉS DE LA COFINANCIACIÓN PARA LA CONTRATACIÓN DEL PERSONAL IDONEO PARA LA PRESTACIÓN DE ESTE SERVICIO SEGÚN ORDENANZA 53 DEL 22 DE DICIEMBRE DE 2016, MUNICIPIO DE CONCORDIA. CODIGO DE NECESIDAD 19819. VIGENCIA FUTURA 6000002381.- TERMINA  EL 30/03/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60001"/>
    <s v="Áreas agrícolas, forestales, silvopastoriles, pastos y forrajes intervenidas "/>
    <m/>
    <s v="SIN ESTUDIO"/>
    <n v="20519"/>
    <d v="2017-12-04T00:00:00"/>
    <s v="NA"/>
    <n v="4600006619"/>
    <x v="1"/>
    <s v="Concordia"/>
    <s v="En ejecución"/>
    <m/>
    <e v="#REF!"/>
    <s v="Tipo C:  Supervisión"/>
    <s v="Tecnica, Administrativa, Financiera."/>
  </r>
  <r>
    <x v="0"/>
    <n v="80111604"/>
    <s v="ADICIÓN  AL CONVENIO  4600006508  CUYO OBJETO ES APOYAR LA ASISTENCIA TÉCNICA DIRECTA RURAL, A TRAVÉS DE LA COFINANCIACIÓN PARA LA CONTRATACIÓN DEL PERSONAL IDÓNEO PARA LA PRESTACIÓN DE ESTE SERVICIO SEGÚN ORDENANZA 53 DEL 22 DE DICIEMBRE DE 2016. CODIGO DE NECESIDAD 19740. TERMINACION DE CONTRATO 14-04-2018.PUERTO BERRIO"/>
    <d v="2018-01-05T00:00:00"/>
    <s v="4 meses"/>
    <s v="Régimen Especial - Artículo 96 Ley 489 de 1998"/>
    <s v="Recursos propios"/>
    <n v="20825000"/>
    <n v="20825000"/>
    <s v="NO"/>
    <s v="N/A"/>
    <s v="Paula Andrea Trujillo Ruiz"/>
    <s v="Profesional"/>
    <s v="3838828"/>
    <s v="paula.trujillo@antioquia.gov.co"/>
    <s v="Antioquia Rural Productiva"/>
    <m/>
    <s v="Apoyo a la modernización de la ganadería en el Departamento Antioquia"/>
    <n v="140050001"/>
    <s v="Áreas agrícolas, forestales, silvopastoriles, pastos y forrajes intervenidas "/>
    <m/>
    <s v="SIN ESTUDIO"/>
    <n v="20220"/>
    <d v="2017-12-04T00:00:00"/>
    <s v="NA"/>
    <n v="4600006508"/>
    <x v="1"/>
    <s v="Puerto Berrío "/>
    <s v="En ejecución"/>
    <m/>
    <s v="Paula Andrea Trujillo Ruiz"/>
    <s v="Tipo C:  Supervisión"/>
    <s v="Tecnica, Administrativa, Financiera."/>
  </r>
  <r>
    <x v="0"/>
    <n v="80111604"/>
    <s v="ADICIÓN  AL CONVENIO  4600006491  CUYO OBJETO ES APOYAR LA ASISTENCIA TECNICA DIRECTA RURAL, A TRAVES DE LA COFINANCIACIÓN PARA LA CONTRATACIÓN DEL PERSONAL IDONEO PARA LA PRESTACIÓN DE ESTE SERVICIO SEGÚN ORDENANZA 53 DEL 22 DE DICIEMBRE DE 2017, CODIGO NECESIDAD 19726. TERMINACION DE CONTRATO 14-04-2018. VF 6000002382"/>
    <d v="2018-01-05T00:00:00"/>
    <s v="4 meses"/>
    <s v="Régimen Especial - Artículo 96 Ley 489 de 1998"/>
    <s v="Recursos propios"/>
    <n v="20825000"/>
    <n v="20825000"/>
    <s v="NO"/>
    <s v="N/A"/>
    <s v="Jorge Eduardo Gañan Parra"/>
    <s v="Profesional"/>
    <s v="3838828"/>
    <s v="jorge.gañan@antioquia.gov.co"/>
    <s v="Antioquia Rural Productiva"/>
    <m/>
    <s v="Apoyo a la modernización de la ganadería en el Departamento Antioquia"/>
    <n v="140050001"/>
    <s v="Áreas agrícolas, forestales, silvopastoriles, pastos y forrajes intervenidas "/>
    <m/>
    <s v="SIN ESTUDIO"/>
    <n v="20225"/>
    <d v="2017-12-04T00:00:00"/>
    <s v="NA"/>
    <n v="4600006491"/>
    <x v="1"/>
    <s v="Maceo"/>
    <s v="En ejecución"/>
    <m/>
    <s v="Jorge Eduardo Gañan Parra"/>
    <s v="Tipo C:  Supervisión"/>
    <s v="Tecnica, Administrativa, Financiera."/>
  </r>
  <r>
    <x v="0"/>
    <n v="80111604"/>
    <s v="ADICIÓN AL CONVENIO 4600006639 CUYO OBJETO ES &quot;APOYAR LA ASISTENCIA TÉCNICA DIRECTA RURAL, A TRAVÉS DE LA COFINANCIACIÓN PARA LA CONTRATACIÓN DEL PERSONAL IDONEO PARA LA PRESTACIÓN DE ESTE SERVICIO SEGÚN ORDENANZA 53 DEL 22 DE DICIEMBRE DE 2016, MUNICIPIO DE GIRARDOTA. CODIGO DE NECESIDAD 19832. VIGENCIA FUTURA 6000002382.- TERMINA  EL 12/04/2018."/>
    <d v="2018-01-05T00:00:00"/>
    <s v="4 meses"/>
    <s v="Régimen Especial - Artículo 96 Ley 489 de 1998"/>
    <s v="Recursos propios"/>
    <n v="20825000"/>
    <n v="20825000"/>
    <s v="NO"/>
    <s v="N/A"/>
    <s v="Paula Andrea Trujillo Ruiz"/>
    <s v="Profesional"/>
    <s v="3838828"/>
    <s v="paula.trujillo@antioquia.gov.co"/>
    <s v="Antioquia Rural Productiva"/>
    <m/>
    <s v="Apoyo a la modernización de la ganadería en el Departamento Antioquia"/>
    <n v="140050001"/>
    <s v="Áreas agrícolas, forestales, silvopastoriles, pastos y forrajes intervenidas "/>
    <m/>
    <s v="SIN ESTUDIO"/>
    <n v="20233"/>
    <d v="2017-12-04T00:00:00"/>
    <s v="NA"/>
    <n v="4600006639"/>
    <x v="1"/>
    <s v="Girardota"/>
    <s v="En ejecución"/>
    <m/>
    <s v="Paula Andrea Trujillo Ruiz"/>
    <s v="Tipo C:  Supervisión"/>
    <s v="Tecnica, Administrativa, Financiera."/>
  </r>
  <r>
    <x v="0"/>
    <n v="80111604"/>
    <s v="ADICIÓN  AL CONVENIO 4600006633 CUYO OBJETO ES &quot;APOYAR LA ASISTENCIA TÉCNICA DIRECTA RURAL, A TRAVÉS DE LA COFINANCIACIÓN PARA LA CONTRATACIÓN DEL PERSONAL IDONEO PARA LA PRESTACIÓN DE ESTE SERVICIO SEGÚN ORDENANZA 53 DEL 22 DE DICIEMBRE DE 2016, MUNICIPIO DE ANORI. CODIGO DE NECESIDAD 19826. VIGENCIA FUTURA 6000002382.- TERMINA  EL 14/04/2018.-ASISTENCIA TECNICA ANORI"/>
    <d v="2018-01-05T00:00:00"/>
    <s v="4 meses"/>
    <s v="Régimen Especial - Artículo 96 Ley 489 de 1998"/>
    <s v="Recursos propios"/>
    <n v="20825000"/>
    <n v="20825000"/>
    <s v="NO"/>
    <s v="N/A"/>
    <s v="Javier Montoya Gutierrez"/>
    <s v="Profesional"/>
    <s v="3838828"/>
    <s v="javier.montoya@antioquia.gov.co"/>
    <s v="Antioquia Rural Productiva"/>
    <m/>
    <s v="Apoyo a la modernización de la ganadería en el Departamento Antioquia"/>
    <n v="140050001"/>
    <s v="Áreas agrícolas, forestales, silvopastoriles, pastos y forrajes intervenidas "/>
    <m/>
    <s v="SIN ESTUDIO"/>
    <n v="20236"/>
    <d v="2017-12-04T00:00:00"/>
    <s v="NA"/>
    <n v="4600006633"/>
    <x v="1"/>
    <s v="Anorí"/>
    <s v="En ejecución"/>
    <m/>
    <s v="Javier Montoya Gutierrez"/>
    <s v="Tipo C:  Supervisión"/>
    <s v="Tecnica, Administrativa, Financiera."/>
  </r>
  <r>
    <x v="0"/>
    <n v="80111604"/>
    <s v="ADICIÓN AL CONVENIO 4600006632 CUYO OBJETO ES &quot;APOYAR LA ASISTENCIA TÉCNICA DIRECTA RURAL, A TRAVÉS DE LA COFINANCIACIÓN PARA LA CONTRATACIÓN DEL PERSONAL IDONEO PARA LA PRESTACIÓN DE ESTE SERVICIO SEGÚN ORDENANZA 53 DEL 22 DE DICIEMBRE DE 2016, MUNICIPIO DE CISNEROS. CODIGO DE NECESIDAD 19837. VIGENCIA FUTURA 6000002382.- TERMINA  EL 03/05/2018.-_x000a_"/>
    <d v="2018-01-05T00:00:00"/>
    <s v="4 meses"/>
    <s v="Régimen Especial - Artículo 96 Ley 489 de 1998"/>
    <s v="Recursos propios"/>
    <n v="20825000"/>
    <n v="20825000"/>
    <s v="NO"/>
    <s v="N/A"/>
    <s v="Mauro Antonio Gutiérrez Serna"/>
    <s v="Profesional"/>
    <s v="3838828"/>
    <s v="mauro.gutierrez@antioquia.gov.co"/>
    <s v="Antioquia Rural Productiva"/>
    <m/>
    <s v="Apoyo a la modernización de la ganadería en el Departamento Antioquia"/>
    <n v="140050001"/>
    <s v="Áreas agrícolas, forestales, silvopastoriles, pastos y forrajes intervenidas "/>
    <m/>
    <s v="SIN ESTUDIO"/>
    <n v="20240"/>
    <d v="2017-12-04T00:00:00"/>
    <s v="NA"/>
    <n v="4600006632"/>
    <x v="1"/>
    <s v="Cisneros"/>
    <s v="En ejecución"/>
    <m/>
    <s v="Mauro Antonio Gutiérrez Serna"/>
    <s v="Tipo C:  Supervisión"/>
    <s v="Tecnica, Administrativa, Financiera."/>
  </r>
  <r>
    <x v="0"/>
    <n v="80111604"/>
    <s v="ADICIÓN Y PRÓRROGA AL CONVENIO 4600006629 CUYO OBJETO ES &quot;APOYAR LA ASISTENCIA TÉCNICA DIRECTA RURAL, A TRAVÉS DE LA COFINANCIACIÓN PARA LA CONTRATACIÓN DEL PERSONAL IDONEO PARA LA PRESTACIÓN DE ESTE SERVICIO SEGÚN ORDENANZA 53 DEL 22 DE DICIEMBRE DE 2016, MUNICIPIO DE SAN ROQUE. CODIGO DE NECESIDAD 19824. VIGENCIA FUTURA 6000002382.- TERMINA  EL 18/04/2018.-"/>
    <d v="2018-01-05T00:00:00"/>
    <s v="4 meses"/>
    <s v="Régimen Especial - Artículo 96 Ley 489 de 1998"/>
    <s v="Recursos propios"/>
    <n v="20825000"/>
    <n v="20825000"/>
    <s v="NO"/>
    <s v="N/A"/>
    <s v="Mauro Antonio Gutiérrez Serna"/>
    <s v="Profesional"/>
    <s v="3838828"/>
    <s v="mauro.gutierrez@antioquia.gov.co"/>
    <s v="Antioquia Rural Productiva"/>
    <m/>
    <s v="Apoyo a la modernización de la ganadería en el Departamento Antioquia"/>
    <n v="140050001"/>
    <s v="Áreas agrícolas, forestales, silvopastoriles, pastos y forrajes intervenidas "/>
    <m/>
    <s v="SIN ESTUDIO"/>
    <n v="20241"/>
    <d v="2017-12-04T00:00:00"/>
    <s v="NA"/>
    <n v="4600006629"/>
    <x v="1"/>
    <s v="San Roque"/>
    <s v="En ejecución"/>
    <m/>
    <s v="Mauro Antonio Gutiérrez Serna"/>
    <s v="Tipo C:  Supervisión"/>
    <s v="Tecnica, Administrativa, Financiera."/>
  </r>
  <r>
    <x v="0"/>
    <n v="80111604"/>
    <s v="ADICIÓN Y PRÓRROGA AL CONVENIO 4600006631  CUYO OBJETO ES &quot;APOYAR LA ASISTENCIA TÉCNICA DIRECTA RURAL, A TRAVÉS DE LA COFINANCIACIÓN PARA LA CONTRATACIÓN DEL PERSONAL IDONEO PARA LA PRESTACIÓN DE ESTE SERVICIO SEGÚN ORDENANZA 53 DEL 22 DE DICIEMBRE DE 2016, MUNICIPIO DE REMEDIOS. CODIGO DE NECESIDAD 19837. VIGENCIA FUTURA 6000002382.- TERMINA  EL 19/04/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50001"/>
    <s v="Áreas agrícolas, forestales, silvopastoriles, pastos y forrajes intervenidas "/>
    <m/>
    <s v="SIN ESTUDIO"/>
    <n v="20255"/>
    <d v="2017-12-04T00:00:00"/>
    <s v="NA"/>
    <n v="4600006631"/>
    <x v="1"/>
    <s v="Remedios"/>
    <s v="En ejecución"/>
    <m/>
    <s v="Luis Guillermo Uribe Hincapíe"/>
    <s v="Tipo C:  Supervisión"/>
    <s v="Tecnica, Administrativa, Financiera."/>
  </r>
  <r>
    <x v="0"/>
    <n v="80111604"/>
    <s v="ADICIÓN AL CONVENIO 4600006638 CUYO OBJETO ES &quot;APOYAR LA ASISTENCIA TÉCNICA DIRECTA RURAL, A TRAVÉS DE LA COFINANCIACIÓN PARA LA CONTRATACIÓN DEL PERSONAL IDONEO PARA LA PRESTACIÓN DE ESTE SERVICIO SEGÚN ORDENANZA 53 DEL 22 DE DICIEMBRE DE 2016, MUNICIPIO DE SEGOVIA. CODIGO DE NECESIDAD 19831. VIGENCIA FUTURA 6000002382.- TERMINA  EL 16/05/2018.-"/>
    <d v="2018-01-05T00:00:00"/>
    <s v="4 meses"/>
    <s v="Régimen Especial - Artículo 96 Ley 489 de 1998"/>
    <s v="Recursos propios"/>
    <n v="20825000"/>
    <n v="20825000"/>
    <s v="NO"/>
    <s v="N/A"/>
    <s v="Luis Guillermo Uribe Hincapíe"/>
    <s v="Profesional"/>
    <s v="3838828"/>
    <s v="luis.uribe@antioquia.gov.co"/>
    <s v="Antioquia Rural Productiva"/>
    <m/>
    <s v="Apoyo a la modernización de la ganadería en el Departamento Antioquia"/>
    <n v="140050001"/>
    <s v="Áreas agrícolas, forestales, silvopastoriles, pastos y forrajes intervenidas "/>
    <m/>
    <s v="SIN ESTUDIO"/>
    <n v="20257"/>
    <d v="2017-12-04T00:00:00"/>
    <s v="NA"/>
    <n v="4600006638"/>
    <x v="1"/>
    <s v="Segovia"/>
    <s v="En ejecución"/>
    <m/>
    <s v="Luis Guillermo Uribe Hincapíe"/>
    <s v="Tipo C:  Supervisión"/>
    <s v="Tecnica, Administrativa, Financiera."/>
  </r>
  <r>
    <x v="0"/>
    <n v="80111604"/>
    <s v="ADICIÓN AL CONVENIO  4600006513  CUYO OBJETO ES APOYAR LA ASISTENCIA TÉCNICA DIRECTA RURAL, A TRAVÉS DE LA COFINANCIACIÓN PARA LA CONTRATACIÓN DEL PERSONAL IDÓNEO PARA LA PRESTACIÓN DE ESTE SERVICIO SEGÚN ORDENANZA 53 DEL 22 DE DICIEMBRE DE 2016. CODIGO DE NECESIDAD 19843. TERMINACION DE CONTRATO 08-05-2018.NECOCLI"/>
    <d v="2018-01-05T00:00:00"/>
    <s v="4 meses"/>
    <s v="Régimen Especial - Artículo 96 Ley 489 de 1998"/>
    <s v="Recursos propios"/>
    <n v="20825000"/>
    <n v="20825000"/>
    <s v="NO"/>
    <s v="N/A"/>
    <s v="Carlos Mario Giraldo García"/>
    <s v="Profesional"/>
    <s v="3838828"/>
    <s v="carlos.giraldo@antioquia.gov.co"/>
    <s v="Antioquia Rural Productiva"/>
    <m/>
    <s v="Apoyo a la modernización de la ganadería en el Departamento Antioquia"/>
    <n v="140050001"/>
    <s v="Áreas agrícolas, forestales, silvopastoriles, pastos y forrajes intervenidas "/>
    <m/>
    <s v="SIN ESTUDIO"/>
    <n v="20283"/>
    <d v="2017-12-04T00:00:00"/>
    <s v="NA"/>
    <n v="4600006513"/>
    <x v="1"/>
    <s v="Necocli"/>
    <s v="En ejecución"/>
    <m/>
    <s v="Carlos Mario Giraldo García"/>
    <s v="Tipo C:  Supervisión"/>
    <s v="Tecnica, Administrativa, Financiera."/>
  </r>
  <r>
    <x v="0"/>
    <n v="80111604"/>
    <s v="ADICIÓN Y PRÓRROGA AL CONVENIO 4600006597 CUYO OBJETO ES &quot;APOYAR LA ASISTENCIA TÉCNICA DIRECTA RURAL, A TRAVÉS DE LA COFINANCIACIÓN PARA LA CONTRATACIÓN DEL PERSONAL IDONEO PARA LA PRESTACIÓN DE ESTE SERVICIO SEGÚN ORDENANZA 53 DEL 22 DE DICIEMBRE DE 2016, MUNICIPIO DE YARUMAL. CODIGO DE NECESIDAD 19800. VIGENCIA FUTURA 6000002382.- TERMINA  EL 13/04/2018.-"/>
    <d v="2018-01-05T00:00:00"/>
    <s v="4 meses"/>
    <s v="Régimen Especial - Artículo 96 Ley 489 de 1998"/>
    <s v="Recursos propios"/>
    <n v="20825000"/>
    <n v="20825000"/>
    <s v="NO"/>
    <s v="N/A"/>
    <s v="Judith Gomez Posada"/>
    <s v="Profesional"/>
    <s v="3838828"/>
    <s v="judith.gomez@antioquia.gov.co"/>
    <s v="Antioquia Rural Productiva"/>
    <m/>
    <s v="Apoyo a la modernización de la ganadería en el Departamento Antioquia"/>
    <n v="140050001"/>
    <s v="Áreas agrícolas, forestales, silvopastoriles, pastos y forrajes intervenidas "/>
    <m/>
    <s v="SIN ESTUDIO"/>
    <n v="20289"/>
    <d v="2017-12-04T00:00:00"/>
    <s v="NA"/>
    <n v="4600006597"/>
    <x v="1"/>
    <s v="Yarumal"/>
    <s v="En ejecución"/>
    <m/>
    <s v="Judith Gomez Posada"/>
    <s v="Tipo C:  Supervisión"/>
    <s v="Tecnica, Administrativa, Financiera."/>
  </r>
  <r>
    <x v="0"/>
    <n v="80111604"/>
    <s v="ADICIÓN AL CONVENIO 4600006605 CUYO OBJETO ES &quot;APOYAR LA ASISTENCIA TÉCNICA DIRECTA RURAL, A TRAVÉS DE LA COFINANCIACIÓN PARA LA CONTRATACIÓN DEL PERSONAL IDONEO PARA LA PRESTACIÓN DE ESTE SERVICIO SEGÚN ORDENANZA 53 DEL 22 DE DICIEMBRE DE 2016, MUNICIPIO DE BELMIRA. CODIGO DE NECESIDAD 19807. VIGENCIA FUTURA 6000002382.- TERMINA  EL 18/04/2018.-"/>
    <d v="2018-01-05T00:00:00"/>
    <s v="4 meses"/>
    <s v="Régimen Especial - Artículo 96 Ley 489 de 1998"/>
    <s v="Recursos propios"/>
    <n v="20824993.199999999"/>
    <n v="20824993.199999999"/>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299"/>
    <d v="2017-12-04T00:00:00"/>
    <s v="NA"/>
    <n v="4600006605"/>
    <x v="1"/>
    <s v="Belmira "/>
    <s v="En ejecución"/>
    <m/>
    <s v="Jaime Efrain Fernandez Londoño"/>
    <s v="Tipo C:  Supervisión"/>
    <s v="Tecnica, Administrativa, Financiera."/>
  </r>
  <r>
    <x v="0"/>
    <n v="80111604"/>
    <s v="ADICIÓN Y PRÓRROGA AL CONVENIO  4600006601  CUYO OBJETO ES APOYAR LA ASISTENCIA TÉCNICA DIRECTA RURAL, A TRAVÉS DE LA COFINANCIACIÓN PARA LA CONTRATACIÓN DEL PERSONAL IDÓNEO PARA LA PRESTACIÓN DE ESTE SERVICIO SEGÚN ORDENANZA 53 DEL 22 DE DICIEMBRE DE 2016. SAN JOSÉ DE LA MONTAÑA. NECESIDAD 19803. TERMINACION DE CONTRATO 14-04-2018."/>
    <d v="2018-01-05T00:00:00"/>
    <s v="4 meses"/>
    <s v="Régimen Especial - Artículo 96 Ley 489 de 1998"/>
    <s v="Recursos propios"/>
    <n v="20824997.024999999"/>
    <n v="20824997.024999999"/>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1"/>
    <d v="2017-12-04T00:00:00"/>
    <s v="NA"/>
    <n v="4600006601"/>
    <x v="1"/>
    <s v="San José de la Montaña"/>
    <s v="En ejecución"/>
    <m/>
    <s v="Jaime Efrain Fernandez Londoño"/>
    <s v="Tipo C:  Supervisión"/>
    <s v="Tecnica, Administrativa, Financiera."/>
  </r>
  <r>
    <x v="0"/>
    <n v="80111604"/>
    <s v="ADICIÓN  AL CONVENIO 4600006600 CUYO OBJETO ES &quot;APOYAR LA ASISTENCIA TÉCNICA DIRECTA RURAL, A TRAVÉS DE LA COFINANCIACIÓN PARA LA CONTRATACIÓN DEL PERSONAL IDONEO PARA LA PRESTACIÓN DE ESTE SERVICIO SEGÚN ORDENANZA 53 DEL 22 DE DICIEMBRE DE 2016, MUNICIPIO DE VALDIVIA. CODIGO DE NECESIDAD 19802. VIGENCIA FUTURA 6000002381.- TERMINA  EL 31/03/2018.-"/>
    <d v="2018-01-05T00:00:00"/>
    <s v="4 meses"/>
    <s v="Régimen Especial - Artículo 96 Ley 489 de 1998"/>
    <s v="Recursos propios"/>
    <n v="20825000"/>
    <n v="20825000"/>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4"/>
    <d v="2017-12-04T00:00:00"/>
    <s v="NA"/>
    <n v="4600006600"/>
    <x v="1"/>
    <s v="Valdivia"/>
    <s v="En ejecución"/>
    <m/>
    <s v="Jaime Efrain Fernandez Londoño"/>
    <s v="Tipo C:  Supervisión"/>
    <s v="Tecnica, Administrativa, Financiera."/>
  </r>
  <r>
    <x v="0"/>
    <n v="80111604"/>
    <s v="ADICIÓN  AL CONVENIO 4600006591 CUYO OBJETO ES &quot;APOYAR LA ASISTENCIA TÉCNICA DIRECTA RURAL, A TRAVÉS DE LA COFINANCIACIÓN PARA LA CONTRATACIÓN DEL PERSONAL IDONEO PARA LA PRESTACIÓN DE ESTE SERVICIO SEGÚN ORDENANZA 53 DEL 22 DE DICIEMBRE DE 2016, MUNICIPIO DE GÓMEZ PLATA. CODIGO DE NECESIDAD 19796. VIGENCIA FUTURA 6000002382.- TERMINA  "/>
    <d v="2018-01-05T00:00:00"/>
    <s v="4 meses"/>
    <s v="Régimen Especial - Artículo 96 Ley 489 de 1998"/>
    <s v="Recursos propios"/>
    <n v="20825000"/>
    <n v="20825000"/>
    <s v="NO"/>
    <s v="N/A"/>
    <s v="Jaime Efrain Fernandez Londoño"/>
    <s v="Profesional"/>
    <s v="3838828"/>
    <s v="jaime.fernandez@antioquia.gov.co"/>
    <s v="Antioquia Rural Productiva"/>
    <m/>
    <s v="Apoyo a la modernización de la ganadería en el Departamento Antioquia"/>
    <n v="140050001"/>
    <s v="Áreas agrícolas, forestales, silvopastoriles, pastos y forrajes intervenidas "/>
    <m/>
    <s v="SIN ESTUDIO"/>
    <n v="20307"/>
    <d v="2017-12-04T00:00:00"/>
    <s v="NA"/>
    <n v="4600006591"/>
    <x v="1"/>
    <s v="Gómez Plata"/>
    <s v="En ejecución"/>
    <m/>
    <s v="Jaime Efrain Fernandez Londoño"/>
    <s v="Tipo C:  Supervisión"/>
    <s v="Tecnica, Administrativa, Financiera."/>
  </r>
  <r>
    <x v="0"/>
    <n v="80111604"/>
    <s v="Adición y prórroga al convenio  4600006543  cuyo objeto es Apoyar la Asistencia Tecnica Directa Rural, a traves de la cofinanciación para la contratación del personal idoneo para la prestación de este servicio según ordenanza 53 del 22 de diciembre de 2016, en el municipio de  Nariño"/>
    <d v="2018-01-05T00:00:00"/>
    <s v="4 meses"/>
    <s v="Régimen Especial - Artículo 96 Ley 489 de 1998"/>
    <s v="Recursos propios"/>
    <n v="20824997.024999999"/>
    <n v="20824997.024999999"/>
    <s v="NO"/>
    <s v="N/A"/>
    <s v="Jesú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n v="20311"/>
    <d v="2017-12-04T00:00:00"/>
    <s v="NA"/>
    <n v="4600006543"/>
    <x v="1"/>
    <s v="Nariño "/>
    <s v="En ejecución"/>
    <m/>
    <s v="Jesús Anibal Zapata"/>
    <s v="Tipo C:  Supervisión"/>
    <s v="Tecnica, Administrativa, Financiera."/>
  </r>
  <r>
    <x v="0"/>
    <n v="80111604"/>
    <s v="Adición y prórroga al convenio  4600006553  cuyo objeto es Apoyar la Asistencia Tecnica Directa Rural, a traves de la cofinanciación para la contratación del personal idoneo para la prestación de este servicio según ordenanza 53 del 22 de diciembre de 2016, en el municipio de  El Carmen de Viboral"/>
    <d v="2018-01-05T00:00:00"/>
    <s v="4 meses"/>
    <s v="Régimen Especial - Artículo 96 Ley 489 de 1998"/>
    <s v="Recursos propios"/>
    <n v="20825000"/>
    <n v="20825000"/>
    <s v="NO"/>
    <s v="N/A"/>
    <s v="Jesú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n v="20312"/>
    <d v="2017-12-04T00:00:00"/>
    <s v="NA"/>
    <n v="4600006553"/>
    <x v="1"/>
    <s v="El Carmen de Viboral "/>
    <s v="En ejecución"/>
    <m/>
    <s v="Jesús Anibal Zapata"/>
    <s v="Tipo C:  Supervisión"/>
    <s v="Tecnica, Administrativa, Financiera."/>
  </r>
  <r>
    <x v="0"/>
    <n v="80111604"/>
    <s v="Adición y prórroga al convenio  4600006542  cuyo objeto es Apoyar la Asistencia Tecnica Directa Rural, a traves de la cofinanciación para la contratación del personal idoneo para la prestación de este servicio según ordenanza 53 del 22 de diciembre de 2016, en el municipio de  Cocorná"/>
    <d v="2018-01-05T00:00:00"/>
    <s v="4 meses"/>
    <s v="Régimen Especial - Artículo 96 Ley 489 de 1998"/>
    <s v="Recursos propios"/>
    <n v="20824993.199999999"/>
    <n v="20824993.199999999"/>
    <s v="NO"/>
    <s v="N/A"/>
    <s v="Silvia Orozco Puerta"/>
    <s v="Profesional"/>
    <s v="3838828"/>
    <s v="silvia.orozco@antioquia.gov.co"/>
    <s v="Antioquia Rural Productiva"/>
    <m/>
    <s v="Apoyo a la modernización de la ganadería en el Departamento Antioquia"/>
    <n v="140050001"/>
    <s v="Áreas agrícolas, forestales, silvopastoriles, pastos y forrajes intervenidas "/>
    <m/>
    <s v="SIN ESTUDIO"/>
    <n v="20313"/>
    <d v="2017-12-04T00:00:00"/>
    <s v="NA"/>
    <n v="4600006542"/>
    <x v="1"/>
    <s v="Cocorná"/>
    <s v="En ejecución"/>
    <m/>
    <s v="Silvia Orozco Puerta"/>
    <s v="Tipo C:  Supervisión"/>
    <s v="Tecnica, Administrativa, Financiera."/>
  </r>
  <r>
    <x v="0"/>
    <n v="80111604"/>
    <s v="Adición  al convenio  4600006554  cuyo objeto es Apoyar la Asistencia Tecnica Directa Rural, a traves de la cofinanciación para la contratación del personal idoneo para la prestación de este servicio según ordenanza 53 del 22 de diciembre de 2016, en el municipio de  Concepción"/>
    <d v="2018-01-05T00:00:00"/>
    <s v="4 meses"/>
    <s v="Régimen Especial - Artículo 96 Ley 489 de 1998"/>
    <s v="Recursos propios"/>
    <n v="20824996.175000001"/>
    <n v="20824996.175000001"/>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25"/>
    <d v="2017-12-04T00:00:00"/>
    <s v="NA"/>
    <n v="4600006554"/>
    <x v="1"/>
    <s v="Concepción"/>
    <s v="En ejecución"/>
    <m/>
    <s v="Jesus Antonio Palacios Anaya"/>
    <s v="Tipo C:  Supervisión"/>
    <s v="Tecnica, Administrativa, Financiera."/>
  </r>
  <r>
    <x v="0"/>
    <n v="80111604"/>
    <s v="Adición al convenio  4600006528  cuyo objeto es Apoyar la Asistencia Tecnica Directa Rural, a traves de la cofinanciación para la contratación del personal idoneo para la prestación de este servicio según ordenanza 53 del 22 de diciembre de 2016, en el municipio de  San Francisco"/>
    <d v="2018-01-05T00:00:00"/>
    <s v="4 meses"/>
    <s v="Régimen Especial - Artículo 96 Ley 489 de 1998"/>
    <s v="Recursos propios"/>
    <n v="20824993.199999999"/>
    <n v="20824993.199999999"/>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27"/>
    <d v="2017-12-04T00:00:00"/>
    <s v="NA"/>
    <n v="4600006528"/>
    <x v="1"/>
    <s v="San Francisco"/>
    <s v="En ejecución"/>
    <m/>
    <s v="Jesus Antonio Palacios Anaya"/>
    <s v="Tipo C:  Supervisión"/>
    <s v="Tecnica, Administrativa, Financiera."/>
  </r>
  <r>
    <x v="0"/>
    <n v="80111604"/>
    <s v="Adición al convenio  4600006544  cuyo objeto es Apoyar la Asistencia Tecnica Directa Rural, a traves de la cofinanciación para la contratación del personal idoneo para la prestación de este servicio según ordenanza 53 del 22 de diciembre de 2016, en el municipio de  Sonsón"/>
    <d v="2018-01-05T00:00:00"/>
    <s v="4 meses"/>
    <s v="Régimen Especial - Artículo 96 Ley 489 de 1998"/>
    <s v="Recursos propios"/>
    <n v="20824998.724999998"/>
    <n v="20824998.724999998"/>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33"/>
    <d v="2017-12-04T00:00:00"/>
    <s v="NA"/>
    <n v="4600006544"/>
    <x v="1"/>
    <s v="Sonsón"/>
    <s v="En ejecución"/>
    <m/>
    <s v="Jesus Antonio Palacios Anaya"/>
    <s v="Tipo C:  Supervisión"/>
    <s v="Tecnica, Administrativa, Financiera."/>
  </r>
  <r>
    <x v="0"/>
    <n v="80111604"/>
    <s v="Adición  al convenio  4600006517  cuyo objeto es Apoyar la Asistencia Tecnica Directa Rural, a traves de la cofinanciación para la contratación del personal idoneo para la prestación de este servicio según ordenanza 53 del 22 de diciembre de 2016, en el municipio de  Alejandria"/>
    <d v="2018-01-05T00:00:00"/>
    <s v="4 meses"/>
    <s v="Régimen Especial - Artículo 96 Ley 489 de 1998"/>
    <s v="Recursos propios"/>
    <n v="20808000"/>
    <n v="20808000"/>
    <s v="NO"/>
    <s v="N/A"/>
    <s v="Jesus Antonio Palacios Anaya"/>
    <s v="Profesional"/>
    <s v="3838828"/>
    <s v="jesus.palacios@antioquia.gov.co"/>
    <s v="Antioquia Rural Productiva"/>
    <m/>
    <s v="Apoyo a la modernización de la ganadería en el Departamento Antioquia"/>
    <n v="140050001"/>
    <s v="Áreas agrícolas, forestales, silvopastoriles, pastos y forrajes intervenidas "/>
    <m/>
    <s v="SIN ESTUDIO"/>
    <n v="20334"/>
    <d v="2017-12-04T00:00:00"/>
    <s v="NA"/>
    <n v="4600006517"/>
    <x v="1"/>
    <s v="Alejandría"/>
    <s v="En ejecución"/>
    <m/>
    <s v="Jesus Antonio Palacios Anaya"/>
    <s v="Tipo C:  Supervisión"/>
    <s v="Tecnica, Administrativa, Financiera."/>
  </r>
  <r>
    <x v="0"/>
    <n v="80111604"/>
    <s v="Adición al convenio  4600006517  cuyo objeto es Apoyar la Asistencia Tecnica Directa Rural, a traves de la cofinanciación para la contratación del personal idoneo para la prestación de este servicio según ordenanza 53 del 22 de diciembre de 2016, en el municipio de  Alejandria"/>
    <d v="2018-01-05T00:00:00"/>
    <s v="4 meses"/>
    <s v="Régimen Especial - Artículo 96 Ley 489 de 1998"/>
    <s v="Recursos propios"/>
    <n v="20824997.024999999"/>
    <n v="20824997.024999999"/>
    <s v="NO"/>
    <s v="N/A"/>
    <s v="Juan Felipe Bedoya Klais"/>
    <s v="Profesional"/>
    <s v="3838828"/>
    <s v="juan.bedoya@antioquia.gov.co"/>
    <s v="Antioquia Rural Productiva"/>
    <m/>
    <s v="Apoyo a la modernización de la ganadería en el Departamento Antioquia"/>
    <n v="140050001"/>
    <s v="Áreas agrícolas, forestales, silvopastoriles, pastos y forrajes intervenidas "/>
    <m/>
    <s v="SIN ESTUDIO"/>
    <n v="20339"/>
    <d v="2017-12-04T00:00:00"/>
    <s v="NA"/>
    <n v="4600006555"/>
    <x v="1"/>
    <s v="Guatape "/>
    <s v="En ejecución"/>
    <m/>
    <s v="Juan Felipe Bedoya Klais"/>
    <s v="Tipo C:  Supervisión"/>
    <s v="Tecnica, Administrativa, Financiera."/>
  </r>
  <r>
    <x v="0"/>
    <n v="80111604"/>
    <s v="Adición  al convenio  4600006519  cuyo objeto es Apoyar la Asistencia Tecnica Directa Rural, a traves de la cofinanciación para la contratación del personal idoneo para la prestación de este servicio según ordenanza 53 del 22 de diciembre de 2016, en el municipio de  La Unión"/>
    <d v="2018-01-05T00:00:00"/>
    <s v="4 meses"/>
    <s v="Régimen Especial - Artículo 96 Ley 489 de 1998"/>
    <s v="Recursos propios"/>
    <n v="20823300"/>
    <n v="20823300"/>
    <s v="NO"/>
    <s v="N/A"/>
    <s v="Jesus Anibal Zapata"/>
    <s v="Profesional"/>
    <s v="3838828"/>
    <s v="jesus.zapata@antioquia.gov.co"/>
    <s v="Antioquia Rural Productiva"/>
    <m/>
    <s v="Apoyo a la modernización de la ganadería en el Departamento Antioquia"/>
    <n v="140050001"/>
    <s v="Áreas agrícolas, forestales, silvopastoriles, pastos y forrajes intervenidas "/>
    <m/>
    <s v="SIN ESTUDIO"/>
    <m/>
    <d v="2017-12-04T00:00:00"/>
    <s v="NA"/>
    <n v="4600006519"/>
    <x v="0"/>
    <s v="La Unión "/>
    <s v="En ejecución"/>
    <m/>
    <s v="Jesus Anibal Zapata"/>
    <s v="Tipo C:  Supervisión"/>
    <s v="Tecnica, Administrativa, Financiera."/>
  </r>
  <r>
    <x v="0"/>
    <n v="80111604"/>
    <s v="Adición al convenio  4600006551  cuyo objeto es Apoyar la Asistencia Tecnica Directa Rural, a traves de la cofinanciación para la contratación del personal idoneo para la prestación de este servicio según ordenanza 53 del 22 de diciembre de 2016, en el municipio de  San Rafael"/>
    <d v="2018-01-05T00:00:00"/>
    <s v="4 meses"/>
    <s v="Régimen Especial - Artículo 96 Ley 489 de 1998"/>
    <s v="Recursos propios"/>
    <n v="20824978.75"/>
    <n v="20824978.75"/>
    <s v="NO"/>
    <s v="N/A"/>
    <s v="Juan Felipe Bedoya"/>
    <s v="Profesional"/>
    <s v="3838828"/>
    <s v="juan.bedoya@antioquia.gov.co"/>
    <s v="Antioquia Rural Productiva"/>
    <m/>
    <s v="Apoyo a la modernización de la ganadería en el Departamento Antioquia"/>
    <n v="140050001"/>
    <s v="Áreas agrícolas, forestales, silvopastoriles, pastos y forrajes intervenidas "/>
    <m/>
    <s v="SIN ESTUDIO"/>
    <n v="20346"/>
    <d v="2017-12-04T00:00:00"/>
    <s v="NA"/>
    <n v="4600006551"/>
    <x v="1"/>
    <s v="San Rafael "/>
    <s v="En ejecución"/>
    <m/>
    <s v="Juan Felipe Bedoya"/>
    <s v="Tipo C:  Supervisión"/>
    <s v="Tecnica, Administrativa, Financiera."/>
  </r>
  <r>
    <x v="0"/>
    <n v="80111604"/>
    <s v="ADICIÓN  AL CONVENIO  4600006498  CUYO OBJETO ES APOYAR LA ASISTENCIA TÉCNICA DIRECTA RURAL, A TRAVÉS DE LA COFINANCIACIÓN PARA LA CONTRATACIÓN DEL PERSONAL IDÓNEO PARA LA PRESTACIÓN DE ESTE SERVICIO SEGÚN ORDENANZA 53 DEL 22 DE DICIEMBRE DE 2016. CODIGO DE NECESIDAD 19733. TERMINACION DE CONTRATO 24-04-2018."/>
    <d v="2018-01-05T00:00:00"/>
    <s v="4 meses"/>
    <s v="Régimen Especial - Artículo 96 Ley 489 de 1998"/>
    <s v="Recursos propios"/>
    <n v="20825000"/>
    <n v="20825000"/>
    <s v="NO"/>
    <s v="N/A"/>
    <s v="Guillermo Toro"/>
    <s v="Profesional"/>
    <s v="3838828"/>
    <s v="gullermo.toro@antioquia.gov.co"/>
    <s v="Antioquia Rural Productiva"/>
    <m/>
    <s v="Apoyo a la modernización de la ganadería en el Departamento Antioquia"/>
    <n v="140050001"/>
    <s v="Áreas agrícolas, forestales, silvopastoriles, pastos y forrajes intervenidas "/>
    <m/>
    <s v="SIN ESTUDIO"/>
    <n v="20366"/>
    <d v="2017-12-04T00:00:00"/>
    <s v="NA"/>
    <n v="4600006498"/>
    <x v="1"/>
    <s v="Nechí"/>
    <s v="En ejecución"/>
    <m/>
    <s v="Guillermo Toro"/>
    <s v="Tipo C:  Supervisión"/>
    <s v="Tecnica, Administrativa, Financiera."/>
  </r>
  <r>
    <x v="0"/>
    <n v="80111604"/>
    <s v="ADICIÓN AL CONVENIO 4600006572 CUYO OBJETO ES &quot;APOYAR LA ASISTENCIA TÉCNICA DIRECTA RURAL, A TRAVÉS DE LA COFINANCIACIÓN PARA LA CONTRATACIÓN DEL PERSONAL IDONEO PARA LA PRESTACIÓN DE ESTE SERVICIO SEGÚN ORDENANZA 53 DEL 22 DE DICIEMBRE DE 2016, MUNICIPIO DE BURITICÁ. CODIGO DE NECESIDAD 19844. VIGENCIA FUTURA 6000002382.- TERMINA  EL 14/04/2018.-"/>
    <d v="2018-01-05T00:00:00"/>
    <s v="4 meses"/>
    <s v="Régimen Especial - Artículo 96 Ley 489 de 1998"/>
    <s v="Recursos propios"/>
    <n v="20824997.024999999"/>
    <n v="20824997.024999999"/>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49"/>
    <d v="2017-12-04T00:00:00"/>
    <s v="NA"/>
    <n v="4600006572"/>
    <x v="1"/>
    <s v="Buriticá"/>
    <s v="En ejecución"/>
    <m/>
    <s v="Libardo Castrillón"/>
    <s v="Tipo C:  Supervisión"/>
    <s v="Tecnica, Administrativa, Financiera."/>
  </r>
  <r>
    <x v="0"/>
    <n v="80111604"/>
    <s v="ADICIÓN  AL CONVENIO 4600006558 CUYO OBJETO ES &quot;APOYAR LA ASISTENCIA TÉCNICA DIRECTA RURAL, A TRAVÉS DE LA COFINANCIACIÓN PARA LA CONTRATACIÓN DEL PERSONAL IDONEO PARA LA PRESTACIÓN DE ESTE SERVICIO SEGÚN ORDENANZA 53 DEL 22 DE DICIEMBRE DE 2016, MUNICIPIO DE CAÑASGORDAS. CODIGO DE NECESIDAD 19771. VIGENCIA FUTURA 6000002382.- "/>
    <d v="2018-01-05T00:00:00"/>
    <s v="4 meses"/>
    <s v="Régimen Especial - Artículo 96 Ley 489 de 1998"/>
    <s v="Recursos propios"/>
    <n v="20820643.75"/>
    <n v="20820643.75"/>
    <s v="NO"/>
    <s v="N/A"/>
    <s v="Carlos Córdoba"/>
    <s v="Profesional"/>
    <s v="3838828"/>
    <s v="carlos.cordoba@antioquia.gov.co"/>
    <s v="Antioquia Rural Productiva"/>
    <m/>
    <s v="Apoyo a la modernización de la ganadería en el Departamento Antioquia"/>
    <n v="140050001"/>
    <s v="Áreas agrícolas, forestales, silvopastoriles, pastos y forrajes intervenidas "/>
    <m/>
    <s v="SIN ESTUDIO"/>
    <n v="20468"/>
    <d v="2017-12-04T00:00:00"/>
    <s v="NA"/>
    <n v="4600006558"/>
    <x v="1"/>
    <s v="Cañasgordas "/>
    <s v="En ejecución"/>
    <m/>
    <s v="Carlos Córdoba"/>
    <s v="Tipo C:  Supervisión"/>
    <s v="Tecnica, Administrativa, Financiera."/>
  </r>
  <r>
    <x v="0"/>
    <n v="80111604"/>
    <s v="ADICIÓN  AL CONVENIO  4600006562  CUYO OBJETO ES APOYAR LA ASISTENCIA TÉCNICA DIRECTA RURAL, A TRAVÉS DE LA COFINANCIACIÓN PARA LA CONTRATACIÓN DEL PERSONAL IDÓNEO PARA LA PRESTACIÓN DE ESTE SERVICIO SEGÚN ORDENANZA 53 DEL 22 DE DICIEMBRE DE 2016. MUNICIPIO DE DABEIBA. CODIGO DE NECESIDAD 19775. TERMINACION DE CONTRATO 15-04-2018."/>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0"/>
    <d v="2017-12-04T00:00:00"/>
    <s v="NA"/>
    <n v="4600006562"/>
    <x v="1"/>
    <s v="Dabeiba "/>
    <s v="En ejecución"/>
    <m/>
    <s v="Libardo Castrillón"/>
    <s v="Tipo C:  Supervisión"/>
    <s v="Tecnica, Administrativa, Financiera."/>
  </r>
  <r>
    <x v="0"/>
    <n v="80111604"/>
    <s v="ADICIÓN AL CONVENIO  4600006566  CUYO OBJETO ES APOYAR LA ASISTENCIA TÉCNICA DIRECTA RURAL, A TRAVÉS DE LA COFINANCIACIÓN PARA LA CONTRATACIÓN DEL PERSONAL IDÓNEO PARA LA PRESTACIÓN DE ESTE SERVICIO SEGÚN ORDENANZA 53 DEL 22 DE DICIEMBRE DE 2016. CODIGO DE NECESIDAD 19778. TERMINACION DE CONTRATO 12-04-2018.EBEJICO"/>
    <d v="2018-01-05T00:00:00"/>
    <s v="4 meses"/>
    <s v="Régimen Especial - Artículo 96 Ley 489 de 1998"/>
    <s v="Recursos propios"/>
    <n v="20825000"/>
    <n v="20825000"/>
    <s v="NO"/>
    <s v="N/A"/>
    <s v="Carlos Córdoba"/>
    <s v="Profesional"/>
    <s v="3838828"/>
    <s v="carlos.cordoba@antioquia.gov.co"/>
    <s v="Antioquia Rural Productiva"/>
    <m/>
    <s v="Apoyo a la modernización de la ganadería en el Departamento Antioquia"/>
    <n v="140050001"/>
    <s v="Áreas agrícolas, forestales, silvopastoriles, pastos y forrajes intervenidas "/>
    <m/>
    <s v="SIN ESTUDIO"/>
    <n v="20469"/>
    <d v="2017-12-04T00:00:00"/>
    <s v="NA"/>
    <n v="4600006566"/>
    <x v="1"/>
    <s v="Ebejico "/>
    <s v="En ejecución"/>
    <m/>
    <s v="Carlos Córdoba"/>
    <s v="Tipo C:  Supervisión"/>
    <s v="Tecnica, Administrativa, Financiera."/>
  </r>
  <r>
    <x v="0"/>
    <n v="80111604"/>
    <s v="ADICIÓN  AL CONVENIO 4600006559 CUYO OBJETO ES &quot;APOYAR LA ASISTENCIA TÉCNICA DIRECTA RURAL, A TRAVÉS DE LA COFINANCIACIÓN PARA LA CONTRATACIÓN DEL PERSONAL IDONEO PARA LA PRESTACIÓN DE ESTE SERVICIO SEGÚN ORDENANZA 53 DEL 22 DE DICIEMBRE DE 2016, MUNICIPIO DE FRONTINO. CODIGO DE NECESIDAD 19772. VIGENCIA FUTURA 6000002382.- TERMINA  EL "/>
    <d v="2018-01-05T00:00:00"/>
    <s v="4 meses"/>
    <s v="Régimen Especial - Artículo 96 Ley 489 de 1998"/>
    <s v="Recursos propios"/>
    <n v="20824997.024999999"/>
    <n v="20824997.024999999"/>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3"/>
    <d v="2017-12-04T00:00:00"/>
    <s v="NA"/>
    <n v="4600006559"/>
    <x v="1"/>
    <s v="Frontino"/>
    <s v="En ejecución"/>
    <m/>
    <s v="Libardo Castrillón"/>
    <s v="Tipo C:  Supervisión"/>
    <s v="Tecnica, Administrativa, Financiera."/>
  </r>
  <r>
    <x v="0"/>
    <n v="80111604"/>
    <s v="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
    <d v="2018-01-05T00:00:00"/>
    <s v="4 meses"/>
    <s v="Régimen Especial - Artículo 96 Ley 489 de 1998"/>
    <s v="Recursos propios"/>
    <n v="20825000"/>
    <n v="20825000"/>
    <s v="NO"/>
    <s v="N/A"/>
    <s v="Libardo Castrillón"/>
    <s v="Profesional"/>
    <s v="3838828"/>
    <s v="libardo.castrillon@antioquia.gov.co"/>
    <s v="Antioquia Rural Productiva"/>
    <m/>
    <s v="Apoyo a la modernización de la ganadería en el Departamento Antioquia"/>
    <n v="140050001"/>
    <s v="Áreas agrícolas, forestales, silvopastoriles, pastos y forrajes intervenidas "/>
    <m/>
    <s v="SIN ESTUDIO"/>
    <n v="20459"/>
    <d v="2017-12-04T00:00:00"/>
    <s v="NA"/>
    <n v="4600006556"/>
    <x v="1"/>
    <s v="Liborina"/>
    <s v="En ejecución"/>
    <m/>
    <s v="Libardo Castrillón"/>
    <s v="Tipo C:  Supervisión"/>
    <s v="Tecnica, Administrativa, Financiera."/>
  </r>
  <r>
    <x v="0"/>
    <n v="80111604"/>
    <s v="ADICIÓN    4600006556 CUYO OBJETO ES APOYAR LA ASISTENCIA TÉCNICA DIRECTA RURAL, A TRAVÉS DE LA COFINANCIACIÓN PARA LA CONTRATACIÓN DEL PERSONAL IDÓNEO PARA LA PRESTACIÓN DE ESTE SERVICIO SEGÚN ORDENANZA 53 DEL 22 DE DICIEMBRE DE 2016. CODIGO DE NECESIDAD 19769. TERMINACION DE CONTRATO 14-06-2018.LIBORINA"/>
    <d v="2018-01-05T00:00:00"/>
    <s v="4 meses"/>
    <s v="Régimen Especial - Artículo 96 Ley 489 de 1998"/>
    <s v="Recursos propios"/>
    <n v="20619999.574999999"/>
    <n v="20619999.574999999"/>
    <s v="NO"/>
    <s v="N/A"/>
    <s v="Juan Carlos Montoya"/>
    <s v="Profesional"/>
    <s v="3838828"/>
    <s v="juan.montoya@antioquia.gov.co"/>
    <s v="Antioquia Rural Productiva"/>
    <m/>
    <s v="Apoyo a la modernización de la ganadería en el Departamento Antioquia"/>
    <n v="140050001"/>
    <s v="Áreas agrícolas, forestales, silvopastoriles, pastos y forrajes intervenidas "/>
    <m/>
    <s v="SIN ESTUDIO"/>
    <n v="20498"/>
    <d v="2017-12-04T00:00:00"/>
    <s v="NA"/>
    <n v="4600006581"/>
    <x v="1"/>
    <s v="Ciudad Bolívar"/>
    <s v="En ejecución"/>
    <m/>
    <s v="Juan Carlos Montoya"/>
    <s v="Tipo C:  Supervisión"/>
    <s v="Tecnica, Administrativa, Financiera."/>
  </r>
  <r>
    <x v="0"/>
    <n v="80111604"/>
    <s v="ADICIÓN  AL CONVENIO 4600006609 CUYO OBJETO ES &quot;APOYAR LA ASISTENCIA TÉCNICA DIRECTA RURAL, A TRAVÉS DE LA COFINANCIACIÓN PARA LA CONTRATACIÓN DEL PERSONAL IDONEO PARA LA PRESTACIÓN DE ESTE SERVICIO SEGÚN ORDENANZA 53 DEL 22 DE DICIEMBRE DE 2016, MUNICIPIO DE CARAMANTA. CODIGO DE NECESIDAD 19811. VIGENCIA FUTURA 6000002382.- TERMINA  EL 10/04/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05"/>
    <d v="2017-12-04T00:00:00"/>
    <s v="NA"/>
    <n v="4600006609"/>
    <x v="1"/>
    <s v="Caramanta"/>
    <s v="En ejecución"/>
    <m/>
    <s v="Wilson Villa Valderrama"/>
    <s v="Tipo C:  Supervisión"/>
    <s v="Tecnica, Administrativa, Financiera."/>
  </r>
  <r>
    <x v="0"/>
    <n v="80111604"/>
    <s v="ADICIÓN AL CONVENIO 4600006610 CUYO OBJETO ES &quot;APOYAR LA ASISTENCIA TÉCNICA DIRECTA RURAL, A TRAVÉS DE LA COFINANCIACIÓN PARA LA CONTRATACIÓN DEL PERSONAL IDONEO PARA LA PRESTACIÓN DE ESTE SERVICIO SEGÚN ORDENANZA 53 DEL 22 DE DICIEMBRE DE 2016, MUNICIPIO DE JERICO. CODIGO DE NECESIDAD 19812. VIGENCIA FUTURA 6000002382.- TERMINA  EL 30/03/2018.-"/>
    <d v="2018-01-05T00:00:00"/>
    <s v="4 meses"/>
    <s v="Régimen Especial - Artículo 96 Ley 489 de 1998"/>
    <s v="Recursos propios"/>
    <n v="20825000"/>
    <n v="20825000"/>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07"/>
    <d v="2017-12-04T00:00:00"/>
    <s v="NA"/>
    <n v="4600006610"/>
    <x v="1"/>
    <s v="Jericó"/>
    <s v="En ejecución"/>
    <m/>
    <s v="Wilson Villa Valderrama"/>
    <s v="Tipo C:  Supervisión"/>
    <s v="Tecnica, Administrativa, Financiera."/>
  </r>
  <r>
    <x v="0"/>
    <n v="80111604"/>
    <s v="ADICIÓN AL CONVENIO 4600006613 CUYO OBJETO ES &quot;APOYAR LA ASISTENCIA TÉCNICA DIRECTA RURAL, A TRAVÉS DE LA COFINANCIACIÓN PARA LA CONTRATACIÓN DEL PERSONAL IDONEO PARA LA PRESTACIÓN DE ESTE SERVICIO SEGÚN ORDENANZA 53 DEL 22 DE DICIEMBRE DE 2016, MUNICIPIO DE VALPARAISO. CODIGO DE NECESIDAD 19813. VIGENCIA FUTURA 6000002382.- TERMINA  EL 15/04/2018.-"/>
    <d v="2018-01-05T00:00:00"/>
    <s v="4 meses"/>
    <s v="Régimen Especial - Artículo 96 Ley 489 de 1998"/>
    <s v="Recursos propios"/>
    <n v="20824999.574999999"/>
    <n v="20824999.574999999"/>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10"/>
    <d v="2017-12-04T00:00:00"/>
    <s v="NA"/>
    <n v="4600006612"/>
    <x v="1"/>
    <s v="Valparaíso"/>
    <s v="En ejecución"/>
    <m/>
    <s v="Wilson Villa Valderrama"/>
    <s v="Tipo C:  Supervisión"/>
    <s v="Tecnica, Administrativa, Financiera."/>
  </r>
  <r>
    <x v="0"/>
    <n v="80111604"/>
    <s v="ADICIÓN AL CONVENIO 4600006607 CUYO OBJETO ES &quot;APOYAR LA ASISTENCIA TÉCNICA DIRECTA RURAL, A TRAVÉS DE LA COFINANCIACIÓN PARA LA CONTRATACIÓN DEL PERSONAL IDONEO PARA LA PRESTACIÓN DE ESTE SERVICIO SEGÚN ORDENANZA 53 DEL 22 DE DICIEMBRE DE 2016, MUNICIPIO DE TAMESIS. CODIGO DE NECESIDAD 19809. VIGENCIA FUTURA 6000002382.- TERMINA  EL 30/03/2018.-"/>
    <d v="2018-01-05T00:00:00"/>
    <s v="4 meses"/>
    <s v="Régimen Especial - Artículo 96 Ley 489 de 1998"/>
    <s v="Recursos propios"/>
    <n v="20824999.574999999"/>
    <n v="20824999.574999999"/>
    <s v="NO"/>
    <s v="N/A"/>
    <s v="Wilson Villa Valderrama"/>
    <s v="Profesional"/>
    <s v="3838828"/>
    <s v="wilson.villa@antioquia.gov.co"/>
    <s v="Antioquia Rural Productiva"/>
    <m/>
    <s v="Apoyo a la modernización de la ganadería en el Departamento Antioquia"/>
    <n v="140050001"/>
    <s v="Áreas agrícolas, forestales, silvopastoriles, pastos y forrajes intervenidas "/>
    <m/>
    <s v="SIN ESTUDIO"/>
    <n v="20520"/>
    <d v="2017-12-04T00:00:00"/>
    <s v="NA"/>
    <n v="4600006607"/>
    <x v="1"/>
    <s v="Támesis"/>
    <s v="En ejecución"/>
    <m/>
    <s v="Wilson Villa Valderrama"/>
    <s v="Tipo C:  Supervisión"/>
    <s v="Tecnica, Administrativa, Financiera."/>
  </r>
  <r>
    <x v="0"/>
    <n v="70141700"/>
    <s v="  Desarrollo Industrial Agropecuario, a través de la creación y puesta en marcha de la empresa Agroindustrial en el Departamento de Antioquia"/>
    <d v="2018-03-01T00:00:00"/>
    <s v="10 meses"/>
    <s v="Contratación Directa - Contratos Interadministrativos"/>
    <s v="Recursos propios"/>
    <n v="10000000000"/>
    <n v="10000000000"/>
    <s v="NO"/>
    <s v="N/A"/>
    <s v="Javier Gomez Gomez"/>
    <s v="Profesional"/>
    <s v="3838801"/>
    <s v="javier.gomez@antioquia.gov.co"/>
    <m/>
    <m/>
    <m/>
    <m/>
    <m/>
    <m/>
    <s v="SIN ESTUDIO"/>
    <m/>
    <m/>
    <m/>
    <m/>
    <x v="2"/>
    <m/>
    <m/>
    <m/>
    <e v="#REF!"/>
    <s v="Tipo C:  Supervisión"/>
    <s v="Tecnica, Administrativa, Financiera."/>
  </r>
  <r>
    <x v="0"/>
    <n v="70141804"/>
    <s v="ADICIÓN AL CONTRATO 4600007016 OBJETO:SISTEMAS SILVOPASTORILES Y PRODUCCIÓN INTENSIVA DE FORRAJES, EN NÚCLEOS VEREDALES PARA LA SOSTENIBILIDAD GANADERA EN EL DEPARTAMENTO DE ANTIOQUIA"/>
    <d v="2018-02-01T00:00:00"/>
    <s v="10 meses"/>
    <s v="Contratación Directa - Contratos Interadministrativos"/>
    <s v="Recursos propios"/>
    <n v="1000000000"/>
    <e v="#REF!"/>
    <s v="NO"/>
    <s v="N/A"/>
    <s v="Gloria Bedoya"/>
    <s v="Profesional"/>
    <s v="3838819"/>
    <s v="gloria.bedoya@antioquia.gov.co"/>
    <s v="Antioquia Rural Productiva"/>
    <m/>
    <s v="Apoyo a la modernización de la ganadería en el Departamento Antioquia"/>
    <m/>
    <s v="Áreas agrícolas, forestales, silvopastoriles, pastos y forrajes intervenidas "/>
    <m/>
    <s v="SIN ESTUDIO"/>
    <n v="20790"/>
    <d v="2018-12-01T00:00:00"/>
    <s v="NA"/>
    <n v="4600007016"/>
    <x v="1"/>
    <s v="UNIVERSIDAD NACIONAL"/>
    <s v="Sin iniciar etapa precontractual"/>
    <m/>
    <e v="#REF!"/>
    <s v="Tipo C:  Supervisión"/>
    <s v="Tecnica, Administrativa, Financiera."/>
  </r>
  <r>
    <x v="1"/>
    <n v="72141400"/>
    <s v="Convenio para la implementación del sistema de alertas tempranas en el Departamento de Antioquia"/>
    <d v="2018-07-01T00:00:00"/>
    <s v="05 meses"/>
    <s v="Régimen Especial - Artículo 95 Ley 489 de 1998"/>
    <s v="Propios"/>
    <n v="280000000"/>
    <n v="280000000"/>
    <s v="NO"/>
    <s v="N/A"/>
    <s v="Jafed Naranjo"/>
    <s v="Profesional Universitario"/>
    <s v="3838854"/>
    <s v="jafed.naranjo@antioquia.gov.co"/>
    <s v="Conocimiento del riesgo"/>
    <s v="Sistemas de Alerta Temprana"/>
    <s v="Conocimiento del Riesgo"/>
    <s v="070054001"/>
    <s v="Sistemas de Alerta Temprana Implementados"/>
    <s v="Implementación de las Alertas Tempranas"/>
    <m/>
    <m/>
    <m/>
    <m/>
    <m/>
    <x v="2"/>
    <m/>
    <s v="Sin iniciar etapa precontractual"/>
    <m/>
    <s v="Jafed Naranjo Guarín"/>
    <s v="Tipo C:  Supervisión"/>
    <s v="Tecnica, Administrativa, Financiera."/>
  </r>
  <r>
    <x v="1"/>
    <n v="72141400"/>
    <s v="Estudios para realizar las obras de erosión costera"/>
    <d v="2018-01-01T00:00:00"/>
    <s v="8 meses"/>
    <s v="Régimen Especial - Artículo 95 Ley 489 de 1998"/>
    <s v="Propios"/>
    <n v="1174501168"/>
    <n v="1174501168"/>
    <s v="SI"/>
    <s v="Aprobadas"/>
    <s v="Oscar Julian Builes"/>
    <s v="Profesional Universitario"/>
    <s v="3838872"/>
    <s v="oscar.builes@antioquia.gov.co"/>
    <s v="Conocimiento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Alba Marina Girón López"/>
    <s v="Tipo C:  Supervisión"/>
    <s v="Tecnica, Administrativa, Financiera."/>
  </r>
  <r>
    <x v="1"/>
    <n v="72141400"/>
    <s v="Estudios y diseños de obras de mitigación del riesgo para el control de inundaciones en el Municipio de Nechí, subregión Bajo Cauca del Departamento de Antioquia."/>
    <d v="2017-12-29T00:00:00"/>
    <s v="05 meses"/>
    <s v="Otro Tipo de Contrato"/>
    <s v="Propios"/>
    <n v="799148881"/>
    <n v="799148881"/>
    <s v="SI"/>
    <s v="Aprobadas"/>
    <s v="Alba Marina Girón"/>
    <s v="Profesional Universitario"/>
    <s v="3835232"/>
    <s v="alba.giron@antioquia.gov.co"/>
    <s v="Conocimiento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n v="7747"/>
    <n v="20282"/>
    <d v="2017-12-29T00:00:00"/>
    <s v="S 2018060025422"/>
    <n v="4600008073"/>
    <x v="1"/>
    <s v="CONSORCIO HIDROESTUDIOS NECHI"/>
    <s v="Celebrado sin iniciar"/>
    <m/>
    <s v="Alba Marina Girón López"/>
    <s v="Tipo C:  Supervisión"/>
    <s v="Tecnica, Administrativa, Financiera."/>
  </r>
  <r>
    <x v="1"/>
    <n v="72141400"/>
    <s v="Generar conocimiento del territorio con una estrategia de trabajo conjunto y coordinado entre el Departamento de Antioquia a través del DAPARD y la Universidad Nacional de Colombia, sede Medellín, para la evaluación de la susceptibilidad, vulnerabilidad y riesgo ante avenidas torrenciales en el departamento de Antioquia y definir umbrales críticos de lluvia para un sistema de alerta temprana."/>
    <d v="2017-11-11T00:00:00"/>
    <s v="8 meses"/>
    <s v="Otro Tipo de Contrato"/>
    <s v="Propios"/>
    <n v="591652000"/>
    <n v="241260800"/>
    <s v="SI"/>
    <s v="Aprobadas"/>
    <s v="Jafed Naranjo"/>
    <s v="Técnico Operativo"/>
    <s v="3838854"/>
    <s v="jafed.naranj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Jafed Naranjo Guarín"/>
    <s v="Tipo C:  Supervisión"/>
    <s v="Tecnica, Administrativa, Financiera."/>
  </r>
  <r>
    <x v="1"/>
    <n v="72141400"/>
    <s v="Cofinanciar construcción de obras en el municipio de Nariño"/>
    <d v="2018-07-01T00:00:00"/>
    <s v="05 meses"/>
    <s v="Régimen Especial - Artículo 95 Ley 489 de 1998"/>
    <s v="Propios"/>
    <n v="360000000"/>
    <n v="36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Briceño"/>
    <d v="2018-07-01T00:00:00"/>
    <s v="05 meses"/>
    <s v="Régimen Especial - Artículo 95 Ley 489 de 1998"/>
    <s v="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Campamento"/>
    <d v="2018-07-01T00:00:00"/>
    <s v="05 meses"/>
    <s v="Régimen Especial - Artículo 95 Ley 489 de 1998"/>
    <s v="Propios"/>
    <n v="150000000"/>
    <n v="1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Santa Rosa de Osos"/>
    <d v="2018-07-01T00:00:00"/>
    <s v="05 meses"/>
    <s v="Régimen Especial - Artículo 95 Ley 489 de 1998"/>
    <s v="Propios"/>
    <n v="250000000"/>
    <n v="25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Támesis"/>
    <d v="2018-07-01T00:00:00"/>
    <s v="05 meses"/>
    <s v="Régimen Especial - Artículo 95 Ley 489 de 1998"/>
    <s v="Propios"/>
    <n v="100000000"/>
    <n v="1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Jericó"/>
    <d v="2018-07-01T00:00:00"/>
    <s v="05 meses"/>
    <s v="Régimen Especial - Artículo 95 Ley 489 de 1998"/>
    <s v="Propios"/>
    <n v="30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72141400"/>
    <s v="Cofinanciar construcción de obras en el municipio de Fredonia"/>
    <d v="2018-07-01T00:00:00"/>
    <s v="05 meses"/>
    <s v="Régimen Especial - Artículo 95 Ley 489 de 1998"/>
    <s v="Propios"/>
    <n v="300000000"/>
    <n v="300000000"/>
    <s v="NO"/>
    <s v="N/A"/>
    <s v="Luis Eduardo Henao"/>
    <s v="Técnico Operativo"/>
    <s v="3838850"/>
    <s v="luis.henao@antioquia.gov.co"/>
    <s v="Reducción del Riesgo"/>
    <s v="Proyectos puntuales de Intervención correctiva para la reducción del riesgo"/>
    <s v="Prevención y Reducción del Riesgo mediante la ejecución de proyectos de intervención_x000a_correctiva en el Departamento de Antioquia"/>
    <n v="230003001"/>
    <s v="Proyectos puntuales de Intervención correctiva para la reducción del riesgo"/>
    <s v="Ejecución de obras"/>
    <m/>
    <m/>
    <m/>
    <m/>
    <m/>
    <x v="2"/>
    <m/>
    <s v="Sin iniciar etapa precontractual"/>
    <m/>
    <s v="Luis Eduardo Henao"/>
    <s v="Tipo C:  Supervisión"/>
    <s v="Tecnica, Administrativa, Financiera."/>
  </r>
  <r>
    <x v="1"/>
    <n v="93131802"/>
    <s v="Dotación de equipos de operación para emergencias y desastres para los 18 SOS"/>
    <d v="2018-02-01T00:00:00"/>
    <s v="5 meses"/>
    <s v="Selección Abreviada - Subasta Inversa"/>
    <s v="Recursos propios"/>
    <n v="800000000"/>
    <n v="800000000"/>
    <s v="NO"/>
    <s v="N/A"/>
    <s v="Luis Eduardo Henao"/>
    <s v="Técnico Operativo"/>
    <s v="3838874"/>
    <s v="luis.henao@antioquia.gov.co"/>
    <s v="Manejo de desastres"/>
    <s v="Sistemas Operativos de Socorro (SOS) operand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2"/>
    <m/>
    <s v="Sin iniciar etapa precontractual"/>
    <m/>
    <s v="Sol Marisa Bahamón"/>
    <s v="Tipo C:  Supervisión"/>
    <s v="Tecnica, Administrativa, Financiera."/>
  </r>
  <r>
    <x v="1"/>
    <n v="93131801"/>
    <s v="Capacitación a los cuerpos de socorro en procesos de rescate"/>
    <d v="2018-07-01T00:00:00"/>
    <s v="4 meses"/>
    <s v="Régimen Especial - Artículo 95 Ley 489 de 1998"/>
    <s v="Recursos propios"/>
    <n v="300000000"/>
    <n v="300000000"/>
    <s v="NO"/>
    <s v="N/A"/>
    <s v="Luis Eduardo Henao"/>
    <s v="Técnico Operativo"/>
    <s v="3838874"/>
    <s v="luis.henao@antioquia.gov.co"/>
    <s v="Manejo de desastres"/>
    <s v="Fortalecer la capacidad de respuesta instalada en atención de desastres municipal y departamental "/>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2"/>
    <m/>
    <s v="Sin iniciar etapa precontractual"/>
    <m/>
    <s v="Sol Marisa Bahamón"/>
    <s v="Tipo C:  Supervisión"/>
    <s v="Tecnica, Administrativa, Financiera."/>
  </r>
  <r>
    <x v="1"/>
    <n v="93131802"/>
    <s v="Suministro de Kits de alimentos, kits de aseo familiar, Kits de aseo infantil, Kits de cocina, para apoyar la atención de las comunidades afectadas o damnificadas por fenomenos naturales, y/o antropicos no intencionales en el departamento de Antioquia."/>
    <d v="2018-02-09T00:00:00"/>
    <s v="9 meses"/>
    <s v="Selección Abreviada - Subasta Inversa"/>
    <s v="Recursos propios"/>
    <n v="1000000000"/>
    <n v="1000000000"/>
    <s v="SI"/>
    <s v="Aprobadas"/>
    <s v="Beatriz Rojas"/>
    <s v="Profesional Universitario"/>
    <s v="3838049"/>
    <s v="beatriz.rojas@antioquia.gov.co"/>
    <s v="Manejo de desastres"/>
    <s v="Porcentaje de damnificados y/o afectados atendidos con ayuda humanitaria"/>
    <s v="Fortalecimiento de la capacidad instalada de respuesta a emergencias EN El_x000a_Departamento, Antioquia, Occidente"/>
    <n v="220145001"/>
    <s v="Porcentaje de damnificados y/o afectados atendidos con ayuda humanitaria"/>
    <s v="Porcentaje de damnificados y/o afectados atendidos con ayuda humanitaria"/>
    <n v="7758"/>
    <n v="20261"/>
    <d v="2018-02-09T00:00:00"/>
    <s v="S 2018060027567"/>
    <m/>
    <x v="3"/>
    <s v="PREFERCOL"/>
    <s v="En etapa precontractual"/>
    <m/>
    <s v="Beatriz Rojas"/>
    <s v="Tipo C:  Supervisión"/>
    <s v="Tecnica, Administrativa, Financiera."/>
  </r>
  <r>
    <x v="1"/>
    <n v="93131802"/>
    <s v="Construccion del S.O.S. en el Municpio de Remedios"/>
    <d v="2018-07-01T00:00:00"/>
    <s v="4 meses"/>
    <s v="Régimen Especial - Artículo 95 Ley 489 de 1998"/>
    <s v="Recursos propios"/>
    <n v="300000000"/>
    <n v="300000000"/>
    <s v="NO"/>
    <s v="N/A"/>
    <s v="Luis Eduardo Henao"/>
    <s v="Técnico Operativo"/>
    <s v="3835228"/>
    <s v="luis.henao@antioquia.gov.co"/>
    <s v="Manejo de desastres"/>
    <s v="Construcción de nuevos Sistemas Operativos de Socorro"/>
    <s v="Fortalecimiento de la capacidad instalada de respuesta a emergencias EN El_x000a_Departamento, Antioquia, Occidente"/>
    <n v="220145001"/>
    <s v="Fortalecimiento de la capacidad instalada de respuesta a emergencias EN El_x000a_Departamento, Antioquia, Occidente"/>
    <s v="Fortalecimiento de la capacidad instalada de respuesta a emergencias EN El_x000a_Departamento, Antioquia, Occidente"/>
    <m/>
    <m/>
    <m/>
    <m/>
    <m/>
    <x v="2"/>
    <m/>
    <s v="Sin iniciar etapa precontractual"/>
    <m/>
    <s v="Wilfer Carmona"/>
    <s v="Tipo C:  Supervisión"/>
    <s v="Tecnica, Administrativa, Financiera."/>
  </r>
  <r>
    <x v="1"/>
    <n v="43231511"/>
    <s v="Fortalecimiento del SIGRD"/>
    <d v="2018-07-01T00:00:00"/>
    <s v="4 meses"/>
    <s v="Régimen Especial - Artículo 95 Ley 489 de 1998"/>
    <s v="Recursos propios"/>
    <n v="100000000"/>
    <n v="100000000"/>
    <s v="NO"/>
    <s v="N/A"/>
    <s v="Luis Eduardo Henao"/>
    <s v="Técnico Operativo"/>
    <s v="3838878"/>
    <s v="luis.henao@antioquia.gov.co"/>
    <s v="Sistema Departamental de Información de Gestión del Riesgo de Desastres"/>
    <s v="Cumplimiento del plan que mejora las estrategias de comunicación de la Gestión del Riesgo de Desastres"/>
    <s v="Estrategia de comunicaciones"/>
    <n v="230000001"/>
    <s v="Sistema Departamental de Información para la Gestión del Riesgo de Desastres"/>
    <s v="Análisis, diseño, implementación y mantenimiento"/>
    <m/>
    <m/>
    <m/>
    <m/>
    <m/>
    <x v="2"/>
    <m/>
    <s v="Sin iniciar etapa precontractual"/>
    <m/>
    <s v="Ángela Duque Ramírez"/>
    <s v="Tipo C:  Supervisión"/>
    <s v="Tecnica, Administrativa, Financiera."/>
  </r>
  <r>
    <x v="1"/>
    <n v="93131801"/>
    <s v="Desarrollo de los procesos de educación en Gestión de Riesgo de Desastres en todo los municipios del Departamento de Antioquia"/>
    <d v="2018-07-01T00:00:00"/>
    <s v="4 meses"/>
    <s v="Régimen Especial - Artículo 95 Ley 489 de 1998"/>
    <s v="Recursos propios"/>
    <n v="500000000"/>
    <n v="500000000"/>
    <s v="NO"/>
    <s v="N/A"/>
    <s v="Luis Eduardo Henao"/>
    <s v="Técnico Operativo"/>
    <s v="3838850"/>
    <s v="luis.henao@antioquia.gov.co"/>
    <s v="Transformación social y cultural en Gestión del Riesgo"/>
    <s v="Capacitacion en funcionamiento de los CMGRD y fortalecimiento de las comisiones sociales de estos. Educacion de lideres comunitarios, comunidad estudiantil y comunidad en general frente a la gestion del riesgo, capacitacion y acompañamiento a las I.E para la formulacion y socializacion de los PEGRD."/>
    <s v="Desarrollo de los procesos de educación en Gestión de Riesgo de Desastres en todo el Departamento de Antioquia"/>
    <n v="220070001"/>
    <s v="Desarrollo de los procesos de educación en Gestión de Riesgo de Desastres en todo el Departamento de Antioquia"/>
    <s v="Desarrollo de los procesos de educación en Gestión de Riesgo de Desastres en todo el Departamento de Antioquia"/>
    <m/>
    <m/>
    <m/>
    <m/>
    <m/>
    <x v="2"/>
    <m/>
    <s v="Sin iniciar etapa precontractual"/>
    <m/>
    <s v="Ana Yelitza Alvarez Calle"/>
    <s v="Tipo C:  Supervisión"/>
    <s v="Tecnica, Administrativa, Financiera."/>
  </r>
  <r>
    <x v="1"/>
    <n v="78111502"/>
    <s v="Traslado a Subsecretaría Logística para contratar Servicio de Transporte Terrestre  de Pasajeros"/>
    <d v="2018-01-01T00:00:00"/>
    <s v="12 meses"/>
    <s v="Selección Abreviada - Subasta Inversa"/>
    <s v="Recursos propios"/>
    <n v="200000000"/>
    <n v="200000000"/>
    <s v="NO"/>
    <s v="N/A"/>
    <s v="Luis Eduardo Henao"/>
    <s v="Técnico Operativo"/>
    <s v="3838850"/>
    <s v="luis.henao@antioquia.gov.co"/>
    <m/>
    <m/>
    <m/>
    <m/>
    <m/>
    <m/>
    <m/>
    <m/>
    <m/>
    <m/>
    <m/>
    <x v="2"/>
    <m/>
    <s v="Sin iniciar etapa precontractual"/>
    <m/>
    <s v="Elsa Victoria Bedoya Gallego"/>
    <s v="Tipo C:  Supervisión"/>
    <s v="Tecnica, Administrativa, Financiera."/>
  </r>
  <r>
    <x v="1"/>
    <m/>
    <s v="Temporales"/>
    <d v="2018-01-01T00:00:00"/>
    <s v="12 meses"/>
    <s v="Otro Tipo de Contrato"/>
    <s v="Recursos propios"/>
    <n v="1609000000"/>
    <n v="1609000000"/>
    <s v="NO"/>
    <s v="N/A"/>
    <s v="Luis Eduardo Henao"/>
    <s v="Técnico Operativo"/>
    <s v="3838850"/>
    <s v="luis.henao@antioquia.gov.co"/>
    <m/>
    <m/>
    <m/>
    <m/>
    <m/>
    <m/>
    <m/>
    <m/>
    <m/>
    <m/>
    <m/>
    <x v="2"/>
    <m/>
    <s v="En ejecución"/>
    <m/>
    <s v="Juliana Lucía Palacio Bermúdez"/>
    <s v="Tipo C:  Supervisión"/>
    <s v="Tecnica, Administrativa, Financiera."/>
  </r>
  <r>
    <x v="2"/>
    <n v="781818002"/>
    <s v="Servicios de mantenimiento o reparaciones de aeronaves"/>
    <d v="2018-01-02T00:00:00"/>
    <s v="5 meses"/>
    <s v="Licitación pública"/>
    <s v="Recursos propios"/>
    <n v="267003243"/>
    <n v="267003243"/>
    <s v="SI"/>
    <s v="Aprobadas"/>
    <s v="Sara Urrego - Jorge Gallego"/>
    <s v="Profesional Universitario"/>
    <s v="_x000a_3839227_x000a_3839277"/>
    <s v="_x000a_saralucia.urrego@antioquia.gov.co_x000a_jorge.gallego@antioquia.gov.co"/>
    <m/>
    <m/>
    <m/>
    <m/>
    <m/>
    <m/>
    <s v="LIC-2017-6891"/>
    <n v="19965"/>
    <d v="2017-12-20T00:00:00"/>
    <s v="N/A"/>
    <n v="4600007039"/>
    <x v="1"/>
    <m/>
    <s v="Jorge Vargas"/>
    <s v="Tipo C:  Supervisión"/>
    <s v="Tecnica, Administrativa, Financiera."/>
    <m/>
    <m/>
  </r>
  <r>
    <x v="2"/>
    <n v="78111501"/>
    <s v="Servicios de helicópteros"/>
    <d v="2018-02-01T00:00:00"/>
    <s v="11 meses"/>
    <s v="Mínima cuantía"/>
    <s v="Recursos propios"/>
    <n v="78000000"/>
    <n v="78000000"/>
    <s v="NO"/>
    <s v="N/A"/>
    <s v="Sara Urrego - Jorge Gallego"/>
    <s v="Profesional Universitario"/>
    <s v="_x000a_3839227_x000a_3839277"/>
    <s v="_x000a_saralucia.urrego@antioquia.gov.co_x000a_jorge.gallego@antioquia.gov.co"/>
    <m/>
    <m/>
    <m/>
    <m/>
    <m/>
    <m/>
    <m/>
    <n v="21177"/>
    <m/>
    <m/>
    <m/>
    <x v="4"/>
    <m/>
    <s v="Jorge Vargas"/>
    <s v="Tipo C:  Supervisión"/>
    <s v="Tecnica, Administrativa, Financiera."/>
    <m/>
    <m/>
  </r>
  <r>
    <x v="2"/>
    <s v="801117001_x000a_"/>
    <s v="servicios de contratacion de personal"/>
    <d v="2018-01-02T00:00:00"/>
    <s v="5 meses "/>
    <s v="Contratación directa"/>
    <s v="Recursos propios"/>
    <n v="13660972"/>
    <n v="13660972"/>
    <s v="NO"/>
    <s v="N/A"/>
    <s v="Sara Urrego - Jorge Gallego"/>
    <s v="Profesional Universitario"/>
    <s v="_x000a_3839227_x000a_3839278"/>
    <s v="_x000a_saralucia.urrego@antioquia.gov.co_x000a_jorge.gallego@antioquia.gov.co"/>
    <m/>
    <m/>
    <m/>
    <m/>
    <m/>
    <m/>
    <n v="4600008046"/>
    <n v="20019"/>
    <d v="2018-01-26T00:00:00"/>
    <s v="NA"/>
    <n v="4600008046"/>
    <x v="1"/>
    <s v="Contrato adelantado por la SSSA y la Oficina Privada aporta CDP"/>
    <s v="Alejandro Melo"/>
    <s v="Tipo C:  Supervisión"/>
    <s v="Tecnica, Administrativa, Financiera."/>
    <m/>
    <m/>
  </r>
  <r>
    <x v="2"/>
    <n v="15101504"/>
    <s v="Combustible de aviación"/>
    <d v="2018-01-26T00:00:00"/>
    <s v="11 meses y 6 días"/>
    <s v="Contratación directa"/>
    <s v="Recursos propios"/>
    <n v="260458062"/>
    <n v="260458062"/>
    <s v="NO"/>
    <s v="N/A"/>
    <s v="Juliana Palacio - Jorge Gallego"/>
    <s v="Profesional Universitario"/>
    <s v="_x000a_3839532_x000a_3839279"/>
    <s v="_x000a_saralucia.urrego@antioquia.gov.co_x000a_jorge.gallego@antioquia.gov.co"/>
    <m/>
    <m/>
    <m/>
    <m/>
    <m/>
    <m/>
    <n v="4600007993"/>
    <n v="19937"/>
    <d v="2018-01-26T00:00:00"/>
    <s v="NA"/>
    <n v="4600007993"/>
    <x v="1"/>
    <s v="Contrato adelantado por la SSSA y la Oficina Privada aporta CDP"/>
    <s v="Alejandro Melo"/>
    <s v="Tipo C:  Supervisión"/>
    <s v="Tecnica, Administrativa, Financiera."/>
    <m/>
    <m/>
  </r>
  <r>
    <x v="2"/>
    <n v="90121502"/>
    <s v="Agencias de viajes"/>
    <d v="2017-08-31T00:00:00"/>
    <s v="3 meses"/>
    <s v="Contratación directa"/>
    <s v="Recursos propios"/>
    <n v="158625000"/>
    <n v="158625000"/>
    <s v="SI"/>
    <s v="Aprobadas"/>
    <s v="Juliana Palacio - Jorge Gallego"/>
    <s v="Profesional Universitario"/>
    <s v="_x000a_3839532_x000a_3839278"/>
    <s v="_x000a_saralucia.urrego@antioquia.gov.co_x000a_jorge.gallego@antioquia.gov.co"/>
    <m/>
    <m/>
    <m/>
    <m/>
    <m/>
    <m/>
    <n v="7571"/>
    <s v="19972 - 19973"/>
    <d v="2017-01-10T00:00:00"/>
    <s v="NA"/>
    <n v="4600007506"/>
    <x v="1"/>
    <s v="Contrato adelantado por la Secretaría General y la Oficina Privada aporta CDP"/>
    <s v="Victoria Hoyos"/>
    <s v="Tipo C:  Supervisión"/>
    <s v="Tecnica, Administrativa, Financiera."/>
    <m/>
    <m/>
  </r>
  <r>
    <x v="3"/>
    <n v="86121502"/>
    <s v="Promoción e implementación de estrategias de desarrollo pedagógico en establecimientos educativos oficiales de la Subregión Urabá con canasta contratada."/>
    <d v="2018-01-01T00:00:00"/>
    <s v="300 días"/>
    <s v="Contratación Directa - Prestación de Servicios y de Apoyo a la Gestión Persona Jurídica"/>
    <s v="SGP  0-3010"/>
    <n v="12378434261"/>
    <n v="12378434261"/>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0"/>
    <n v="19976"/>
    <d v="2018-01-19T00:00:00"/>
    <s v="N/A"/>
    <n v="4600008027"/>
    <x v="1"/>
    <s v="FUNDACION EDUCATIVA ISAIAS DUARTE CANCICO"/>
    <n v="43062"/>
    <s v="En ejecución"/>
    <m/>
    <s v="Angela Jannet Senejoa Rodriguez_x000a_C.C. 52473898_x000a_Miryam Rosa Bedoya Diaz_x000a_C.C. 43140106"/>
    <s v="Tipo A1: Supervisión e Interventoría Integral"/>
  </r>
  <r>
    <x v="3"/>
    <n v="86121502"/>
    <s v="Promoción e implementación de estrategias de desarrollo pedagógico en establecimientos educativos oficiales de las subregiones Magdalena Medio, Nordeste, Norte, Oriente, Suroeste y Valle de Aburrá con canasta contratada."/>
    <d v="2018-01-01T00:00:00"/>
    <s v="300 días"/>
    <s v="Contratación Directa - Prestación de Servicios y de Apoyo a la Gestión Persona Jurídica"/>
    <s v="SGP  0-3010"/>
    <n v="12947541528"/>
    <n v="12947541528"/>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34"/>
    <n v="19977"/>
    <d v="2018-01-19T00:00:00"/>
    <s v="N/A"/>
    <n v="4600008025"/>
    <x v="1"/>
    <s v="CORPORCION EDUCATIVA PARA EL DESARROLLO INTEGRAL - COREDI"/>
    <n v="43062"/>
    <s v="En ejecución"/>
    <m/>
    <s v="Edwin Henao Valencia_x000a_C.C. 8129102_x000a_Orfa Miriam Barrada Agudelo_x000a_C.C. 32317644"/>
    <s v="Tipo A1: Supervisión e Interventoría Integral"/>
  </r>
  <r>
    <x v="3"/>
    <n v="86121502"/>
    <s v="Promoción e Implementación de estrategias de desarrollo pedagógico en establecimientos educativos oficiales de Las Subregiones del  Bajo Cauca, Norte, Oriente, Occidente y Suroeste con canasta contratada."/>
    <d v="2018-01-01T00:00:00"/>
    <s v="300 días"/>
    <s v="Contratación Directa - Prestación de Servicios y de Apoyo a la Gestión Persona Jurídica"/>
    <s v="SGP  0-3010"/>
    <n v="12101618625"/>
    <n v="12101618625"/>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42"/>
    <n v="19978"/>
    <d v="2018-01-22T00:00:00"/>
    <s v="N/A"/>
    <n v="4600008028"/>
    <x v="1"/>
    <s v="CORPORACION ARQUIDIOCESANA PARA LA EDUCACION CARED"/>
    <n v="43062"/>
    <s v="En ejecución"/>
    <m/>
    <s v="Gustavo Alfonso Araque Carrillo_x000a_C.C. 98481065_x000a_Carla Ruiz Santamaría_x000a_C.C. 1017129608"/>
    <s v="Tipo A1: Supervisión e Interventoría Integral"/>
  </r>
  <r>
    <x v="3"/>
    <n v="86121503"/>
    <s v="Contrato de prestación de servicio educativo para la atención de población en edad escolar en los niveles preescolar, basica y media, en zona urbana del Municipio de Chigorodó."/>
    <d v="2018-01-01T00:00:00"/>
    <s v="300 días"/>
    <s v="Contratación Directa - Prestación de Servicios y de Apoyo a la Gestión Persona Jurídica"/>
    <s v="SGP  0-3010"/>
    <n v="470971544"/>
    <n v="470971544"/>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2"/>
    <n v="19979"/>
    <d v="2018-01-19T00:00:00"/>
    <s v="N/A"/>
    <n v="4600008023"/>
    <x v="1"/>
    <s v="DIOCESIS DE APARTADO"/>
    <n v="43062"/>
    <s v="En ejecución"/>
    <m/>
    <s v="Alba Luz López Vásquez_x000a_C.C. 43674322"/>
    <s v="Tipo C:  Supervisión"/>
  </r>
  <r>
    <x v="3"/>
    <n v="86121503"/>
    <s v="Contrato de prestación de servicio educativo para la atención de población en edad escolar en los niveles preescolar, basica y media, en zona urbana del Municipio de Caucasia"/>
    <d v="2018-01-01T00:00:00"/>
    <s v="300 días"/>
    <s v="Contratación Directa - Prestación de Servicios y de Apoyo a la Gestión Persona Jurídica"/>
    <s v="SGP  0-3010"/>
    <n v="1055808966"/>
    <n v="1055808966"/>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21"/>
    <n v="19980"/>
    <d v="2018-01-19T00:00:00"/>
    <s v="N/A"/>
    <n v="4600008029"/>
    <x v="1"/>
    <s v="CORPORACION EDUCATIVA ESPARRO"/>
    <n v="43427"/>
    <s v="En ejecución"/>
    <m/>
    <s v="Andrés Felipe Jaramillo Betancur_x000a_C.C. 71228232"/>
    <s v="Tipo C:  Supervisión"/>
  </r>
  <r>
    <x v="3"/>
    <n v="86141501"/>
    <s v="Ejecutar las estrategias formuladas  para el desarrollo de la segunda fase del centro de pensamiento pedagógico en el departamento de Antioquia"/>
    <d v="2018-03-01T00:00:00"/>
    <s v="210 días"/>
    <s v="Selección Abreviada - Menor Cuantía"/>
    <s v="Recursos Propios 0-2052"/>
    <n v="310998452"/>
    <n v="310998452"/>
    <s v="NO"/>
    <s v="N/A"/>
    <s v="Deysy Alexandra Yepes Valencia"/>
    <s v="Directora Pedagógica"/>
    <n v="3838561"/>
    <s v="deysyalexandra.yepes@antioquia.gov.co"/>
    <s v="Excelencia Educativa con mas y mejores maestros"/>
    <s v="Escuelas Normales de Educación Superior acompañadas en los procesos pedagógicos, administrativos y financieros. Docentes y directivos docentes, participando en el centro de estudios en Educación, Pedagógía y Didáctica."/>
    <s v="Implementación del Centro de Pensamiento Pedagógico en el Departamento de Antioquia"/>
    <s v="020211"/>
    <s v="Implementación del centro de pensamiento pedagógico"/>
    <s v="Encuentros subregionales, Foro, Diplomado, Acompañamiento a las Escuelas Normales. "/>
    <n v="8060"/>
    <n v="20062"/>
    <d v="2018-03-06T00:00:00"/>
    <m/>
    <m/>
    <x v="5"/>
    <m/>
    <m/>
    <m/>
    <m/>
    <m/>
    <s v="Tipo C:  Supervisión"/>
  </r>
  <r>
    <x v="3"/>
    <n v="86121504"/>
    <s v="Prestar servicios educativos para la cualificación académica de estudiantes de la media en los municipios de Titiribí, El Santuario,  Liborina, Pueblo Rico, San Pedro de los Milagros, San Roque, Urrao, San Rafael._x000a_"/>
    <d v="2018-01-01T00:00:00"/>
    <s v="315 días"/>
    <s v="Contratación Directa - Prestación de Servicios y de Apoyo a la Gestión Persona Jurídica"/>
    <s v="Recursos Propios 0-1010"/>
    <n v="640000000"/>
    <n v="6400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1"/>
    <n v="20521"/>
    <d v="2018-01-26T00:00:00"/>
    <s v="N/A"/>
    <n v="4600008059"/>
    <x v="1"/>
    <s v="CENTRO DE DESARROLLO INTEGRADO -CENDI"/>
    <n v="43449"/>
    <s v="En ejecución"/>
    <m/>
    <s v="Lina Arias cc 32.352.442 Angela Ortega  cc 43.252.900"/>
    <s v="Tipo A1: Supervisión e Interventoría Integral"/>
  </r>
  <r>
    <x v="3"/>
    <n v="86121504"/>
    <s v="Prestar servicios educativos para la cualificación académica de estudiantes de la media en los municipios de Caucasia, Segovia , Yarumal, Santa Fe de Antioquia, Barbosa, Caldas."/>
    <d v="2018-01-01T00:00:00"/>
    <s v="315 días"/>
    <s v="Contratación Directa - Prestación de Servicios y de Apoyo a la Gestión Persona Jurídica"/>
    <s v="Recursos Propios 0-1010"/>
    <n v="786400000"/>
    <n v="7864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2"/>
    <n v="20522"/>
    <d v="2018-01-26T00:00:00"/>
    <s v="N/A"/>
    <n v="4600008054"/>
    <x v="1"/>
    <s v="CENTRO DE SISTEMAS DE ANTIOQUIA S.A. - CENSA"/>
    <n v="43449"/>
    <s v="En ejecución"/>
    <m/>
    <s v="Lina Arias cc 32.352.442 Angela Ortega  cc 43.252.901"/>
    <s v="Tipo A1: Supervisión e Interventoría Integral"/>
  </r>
  <r>
    <x v="3"/>
    <n v="86121504"/>
    <s v="Prestar servicios educativos para la cualificación académica de estudiantes de la media en los municipios de Tarazá, Vegachí, Marinilla, Nariño, Andes, Santa Bárbara, Arboletes ."/>
    <d v="2018-01-01T00:00:00"/>
    <s v="315 días"/>
    <s v="Contratación Directa - Prestación de Servicios y de Apoyo a la Gestión Persona Jurídica"/>
    <s v="Recursos Propios 0-1010"/>
    <n v="713600000"/>
    <n v="7136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9"/>
    <n v="20524"/>
    <d v="2018-01-26T00:00:00"/>
    <s v="N/A"/>
    <n v="4600008052"/>
    <x v="1"/>
    <s v="FUNDACION TECNOLOGICA RURAL - COREDI"/>
    <n v="43449"/>
    <s v="En ejecución"/>
    <m/>
    <s v="Lina Arias cc 32.352.442 Angela Ortega  cc 43.252.903"/>
    <s v="Tipo A1: Supervisión e Interventoría Integral"/>
  </r>
  <r>
    <x v="3"/>
    <n v="86121504"/>
    <s v="Prestar servicios educativos para la cualificación académica de estudiantes de la media en los municipios de Segovia , Vegachí, Belmira, Entrerríos, Santa Rosa de Osos,Campamento, Guatape, San Luis, Amagá, Tarso , Venecia, Carepa, San Juan de Urabá, Gómez Plata"/>
    <d v="2018-01-01T00:00:00"/>
    <s v="315 días"/>
    <s v="Contratación Directa - Prestación de Servicios y de Apoyo a la Gestión Persona Jurídica"/>
    <s v="Recursos Propios 0-1010"/>
    <s v=" 729.600.000"/>
    <n v="7296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6"/>
    <n v="20525"/>
    <d v="2018-01-26T00:00:00"/>
    <s v="N/A"/>
    <n v="4600008051"/>
    <x v="1"/>
    <s v="FUNDACION UNIVERSITARIA CATOLICA DEL NORTE"/>
    <n v="43449"/>
    <s v="En ejecución"/>
    <m/>
    <s v="Lina Arias cc 32.352.442 Angela Ortega  cc 43.252.904"/>
    <s v="Tipo A1: Supervisión e Interventoría Integral"/>
  </r>
  <r>
    <x v="3"/>
    <n v="86121504"/>
    <s v="Prestar servicios educativos para la cualificación académica de estudiantes de la media en los municipios de Vegachí,  Urrao, Hispania, Jericó."/>
    <d v="2018-01-01T00:00:00"/>
    <s v="315 días"/>
    <s v="Contratación Directa - Prestación de Servicios y de Apoyo a la Gestión Persona Jurídica"/>
    <s v="Recursos Propios 0-1010"/>
    <n v="172000000"/>
    <n v="1720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4"/>
    <n v="20526"/>
    <d v="2018-01-26T00:00:00"/>
    <s v="N/A"/>
    <n v="4600008060"/>
    <x v="1"/>
    <s v="CORPORACION EDUCATIVA DE DESAQRROLLO COLOMBIANO - CEDECO"/>
    <n v="43449"/>
    <s v="En ejecución"/>
    <m/>
    <s v="Lina Arias cc 32.352.442 Angela Ortega  cc 43.252.905"/>
    <s v="Tipo A1: Supervisión e Interventoría Integral"/>
  </r>
  <r>
    <x v="3"/>
    <n v="86121504"/>
    <s v="Prestar servicios educativos para la cualificación académica de estudiantes de la media en los municipios de San Pedro de los Milagros, Olaya, San Carlos, Jericó, La Pintada, Támesis"/>
    <d v="2018-01-01T00:00:00"/>
    <s v="315 días"/>
    <s v="Contratación Directa - Prestación de Servicios y de Apoyo a la Gestión Persona Jurídica"/>
    <s v="Recursos Propios 0-1010"/>
    <n v="192800000"/>
    <n v="1928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as educación trabajo "/>
    <n v="8068"/>
    <n v="20527"/>
    <d v="2018-01-26T00:00:00"/>
    <s v="N/A"/>
    <s v="4600008048"/>
    <x v="1"/>
    <s v="FUNDACION UNIVERSITARIA CATOLICA AGROPECUARIA - FUCA"/>
    <n v="43449"/>
    <s v="En ejecución"/>
    <m/>
    <s v="Lina Arias cc 32.352.442 Angela Ortega  cc 43.252.906"/>
    <s v="Tipo A1: Supervisión e Interventoría Integral"/>
  </r>
  <r>
    <x v="3"/>
    <n v="86121504"/>
    <s v="Prestar servicios educativos para la cualificación académica de estudiantes de la media en los municipios de Arboletes, Carepa, Chigorodó, Necoclí, San Juan de Urabá, San Pedro de Urabá, Vigía del Fuerte."/>
    <d v="2018-01-01T00:00:00"/>
    <s v="315 días"/>
    <s v="Contratación Directa - Prestación de Servicios y de Apoyo a la Gestión Persona Jurídica"/>
    <s v="Recursos Propios 0-1010"/>
    <n v="530400000"/>
    <n v="530400000"/>
    <s v="NO"/>
    <s v="N/A"/>
    <s v="Juan Martín Vásquez Hincapié_x000a_"/>
    <s v="Director Formación para el Trabajo"/>
    <n v="3835510"/>
    <s v="juan.vasquez@antioquia.gov.co"/>
    <s v="Programa. Educación terciaria para todos"/>
    <s v="Jóvenes y adultos capacitados en competencias laborales desde la formación para el trabajo y el desarrollo humano  articulados a los Ecosistemas de innovación  "/>
    <s v="Formación a jóvenes y adultos en competencias laborales articulados a los ecosistemas de innovación , Antioquia, Occidente"/>
    <n v="20179"/>
    <s v="Jóvenes y adultos capacitados en competencias laborales desde la formación para el trabajo y el desarrollo humano  articulados a los Ecosistemas de innovación  "/>
    <s v="formación programas educación trabajo "/>
    <n v="8063"/>
    <n v="20528"/>
    <d v="2018-01-26T00:00:00"/>
    <s v="N/A"/>
    <s v="4600008050"/>
    <x v="1"/>
    <s v="CORPORACION EDUCATIVA INSTITUTO METROPOLITANO DE EDUCACION  - CIME"/>
    <n v="43449"/>
    <s v="En ejecución"/>
    <m/>
    <s v="Lina Arias cc 32.352.442 Angela Ortega  cc 43.252.908"/>
    <s v="Tipo A1: Supervisión e Interventoría Integral"/>
  </r>
  <r>
    <x v="3"/>
    <n v="90121502"/>
    <s v="Adquisición de tiquetes aéreos para la Gobernación de Antioquia"/>
    <d v="2018-01-01T00:00:00"/>
    <s v="365 días"/>
    <s v="Contratación Directa - Contratos Interadministrativos"/>
    <s v="Recursos Propios 0-1010 Funcionamiento"/>
    <n v="108000000"/>
    <n v="108000000"/>
    <s v="NO"/>
    <s v="N/A"/>
    <s v="Jaime Iván Bocanegra  Vergara"/>
    <s v="Profesional Universitario"/>
    <n v="3839997"/>
    <s v="jaime.bocanegr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Apoyo urbano y rural"/>
    <s v="7571_x000a_Secretaría General"/>
    <n v="20536"/>
    <d v="2017-10-04T00:00:00"/>
    <s v="N/A"/>
    <n v="4600007506"/>
    <x v="1"/>
    <s v="SERVICIO AEREO A TERRITORIOS NACIONALES SA SATENA"/>
    <n v="43465"/>
    <s v="En ejecución"/>
    <m/>
    <s v="Jaime Iván Bocanegra Vergara"/>
    <s v="Tipo C:  Supervisión"/>
  </r>
  <r>
    <x v="3"/>
    <n v="90121502"/>
    <s v="Adquisición de tiquetes aéreos para la Gobernación de Antioquia"/>
    <d v="2018-01-01T00:00:00"/>
    <s v="365 días"/>
    <s v="Contratación Directa - Contratos Interadministrativos"/>
    <s v="SGP 0-3010 Inversión"/>
    <n v="52000000"/>
    <n v="52000000"/>
    <s v="NO"/>
    <s v="N/A"/>
    <s v="Jaime Iván Bocanegra  Vergara"/>
    <s v="Profesional Universitario"/>
    <n v="3839997"/>
    <s v="jaime.bocanegra@antioquia.gov.co"/>
    <s v="Más y mejor educación para la sociedad y las personas en el sector urbano"/>
    <s v="Matricula de estudiantes oficiales en la zona Urbana "/>
    <s v="Suministro personal administrativo para garantizar la prestación del servicio educativo en los municipios no certificados del Departamento"/>
    <s v="020219001"/>
    <s v="Tiquetes"/>
    <s v="Apoyo urbano y rural"/>
    <s v="7571_x000a_Secretaría General"/>
    <n v="20537"/>
    <d v="2017-10-04T00:00:00"/>
    <s v="N/A"/>
    <n v="4600007506"/>
    <x v="1"/>
    <s v="SERVICIO AEREO A TERRITORIOS NACIONALES SA SATENA"/>
    <m/>
    <s v="En ejecución"/>
    <m/>
    <s v="Jaime Iván Bocanegra Vergara"/>
    <s v="Tipo C:  Supervisión"/>
  </r>
  <r>
    <x v="3"/>
    <n v="80111504"/>
    <s v="Designar estudiantes de las universidades privadas para la realización de la practica académica con el fin de brindar apoyo a la gestión del departamento de Antioquia y sus regiones durante el primer semestre de 2018"/>
    <d v="2018-01-01T00:00:00"/>
    <s v="150 días"/>
    <s v="Contratación Directa - Prestación de Servicios y de Apoyo a la Gestión Persona Jurídica"/>
    <s v="Recursos Propios 0-1010"/>
    <n v="157958037"/>
    <n v="157958037"/>
    <s v="NO"/>
    <s v="N/A"/>
    <s v="Juan Eugenio Maya Lema"/>
    <s v="Subsecretario Administrativo"/>
    <n v="3838471"/>
    <s v="Juaneugenio.maya@antioquia.gov.co"/>
    <s v="Educación terciaria para todos"/>
    <s v="Jovenes y adultos capacitados en competencias laborales desde la formación para el trabajo y el desarrollo humano articulados a los ecosistemas de innovación"/>
    <s v="Formación a jóvenes y adultos en competencias laborales articulados a los ecosistemas de innovación , Antioquia, Occidente"/>
    <s v="020179001"/>
    <s v="Jóvenes y adultos capacitados en competencias laborales y conocimientos académicos"/>
    <s v="Apoyo sostenimien proceso formativo"/>
    <s v="8018_x000a_Gestión Humana"/>
    <n v="20538"/>
    <d v="2018-01-18T00:00:00"/>
    <s v="N/A"/>
    <n v="4600007999"/>
    <x v="1"/>
    <s v="UNIVERSIDAD CATOLICA LUIS AMIGO"/>
    <m/>
    <s v="En ejecución"/>
    <m/>
    <s v="Maribel Barrientos Uribe_x000a_Cédula: 43.971.236"/>
    <s v="Tipo C:  Supervisión"/>
  </r>
  <r>
    <x v="3"/>
    <n v="78111808"/>
    <s v="Prestación de servicio de transporte terrestre automotor para apoyar la gestión de la Gobernación de Antioquia"/>
    <d v="2018-01-01T00:00:00"/>
    <s v="330 días"/>
    <s v="Selección Abreviada - Subasta Inversa"/>
    <s v="Recursos Propios 0-1010"/>
    <n v="85000000"/>
    <n v="85000000"/>
    <s v="NO"/>
    <s v="N/A"/>
    <s v="Juan Pablo Durán Ortiz"/>
    <s v="Gerente Plataforma Saber"/>
    <n v="3835234"/>
    <s v="juanpablo.duran@antioquia.gov.co"/>
    <s v="Excelencia educativa con más y mejores maestros "/>
    <s v="Reconocimiento a estudiantes, docentes, directivos docentes, instituciones y centros educativos en sus experiencias a favor de la educación pública de calidad"/>
    <s v="Divulgación y reconocimiento a maestros, directivos docentes y estudiantes de municipios no certificados "/>
    <n v="20174001"/>
    <s v="33040617: Fomentar y motivar el reconocimiento y reivindicación de la profesión docente y directiva desde sus comunidades, dar a conocer el buen desempeño de su función y compromiso para optimizar su saber y competencias."/>
    <s v="Encuentros socialización experiencias, Presentacion del Programa"/>
    <s v="SA-22-01-2018_x000a_Secretaría General"/>
    <n v="20611"/>
    <d v="2018-01-16T00:00:00"/>
    <m/>
    <n v="4600008068"/>
    <x v="0"/>
    <s v="UT GOBERNACION AÑO 2018"/>
    <m/>
    <m/>
    <m/>
    <s v="Juan Pablo Durán Ortiz_x000a_c.c. 3474339"/>
    <s v="Tipo C:  Supervisión"/>
  </r>
  <r>
    <x v="3"/>
    <n v="80111620"/>
    <s v="Realizar apoyo de gestión a la supervisión en el aspecto técnico del Proyecto de Regalías BPIN 2016000100059"/>
    <d v="2018-01-01T00:00:00"/>
    <s v="720 días"/>
    <s v="Contratación Directa - Prestación de Servicios y de Apoyo a la Gestión Persona Natural"/>
    <s v="Regalias CTI - 1-R005"/>
    <n v="119963346"/>
    <n v="119963346"/>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3"/>
    <n v="20685"/>
    <d v="2018-01-26T00:00:00"/>
    <s v="N/A"/>
    <s v="4600008043"/>
    <x v="1"/>
    <s v="CARLOS ALBERTO PÉREZ RUEDA"/>
    <n v="43829"/>
    <s v="En ejecución"/>
    <m/>
    <s v="Eliana Beatriz Castro Botero"/>
    <s v="Tipo A1: Supervisión e Interventoría Integral"/>
  </r>
  <r>
    <x v="3"/>
    <n v="80111620"/>
    <s v="Realizar apoyo de gestión a la supervisión en el aspecto financiero del Proyecto de Regalías BPIN 2016000100059"/>
    <d v="2018-01-01T00:00:00"/>
    <s v="720 días"/>
    <s v="Contratación Directa - Prestación de Servicios y de Apoyo a la Gestión Persona Natural"/>
    <s v="Regalias CTI - 1-R005"/>
    <n v="119963346"/>
    <n v="119963346"/>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4"/>
    <n v="20686"/>
    <d v="2018-01-26T00:00:00"/>
    <s v="N/A"/>
    <s v="4600008044"/>
    <x v="1"/>
    <s v="GLORIA ALEXANDRA VALENCIA ROJAS"/>
    <n v="43829"/>
    <s v="En ejecución"/>
    <m/>
    <s v="María Isabel Olano González"/>
    <s v="Tipo A1: Supervisión e Interventoría Integral"/>
  </r>
  <r>
    <x v="3"/>
    <n v="80111620"/>
    <s v="Realizar apoyo de gestión a la supervisión en el aspecto administrativo del Proyecto de Regalías BPIN 2016000100059"/>
    <d v="2018-01-01T00:00:00"/>
    <s v="720 días"/>
    <s v="Contratación Directa - Prestación de Servicios y de Apoyo a la Gestión Persona Natural"/>
    <s v="Regalias CTI - 1-R005"/>
    <n v="90206754"/>
    <n v="90206754"/>
    <s v="NO"/>
    <s v="N/A"/>
    <s v="Juan Gabriel Vélez Manco"/>
    <s v="Subsecretario de Innovación"/>
    <s v="383-5133"/>
    <s v="juan.velez@antioquia.gov.co"/>
    <s v="Educación terciaria para todos"/>
    <s v="Matrícula de estudiantes en la Universidad Digital"/>
    <s v="Implementación de convocatoria para proyectos de I+D que contribuyan al fortalecimiento de la  formación virtual en el departamento de Antioquia."/>
    <s v="020232"/>
    <s v="Desarrollo de procesos de investigación y publicación de artículos de investigación para la generación de conocimiento en el área._x000a__x000a_Implementación de una convocatoria regional para la financiación de poryectos de investigación y desarrollo tecnológico._x000a__x000a_Promover escenarios para la generación de alianzas entre actores de la triple élice y procesos de transferencia de conocimiento y divulgación de los resultados de investigación."/>
    <s v="Realizar apoyo a la supervisión de los proyectos en ejecución"/>
    <n v="8055"/>
    <n v="20687"/>
    <d v="2018-01-26T00:00:00"/>
    <s v="N/A"/>
    <s v="4600008045"/>
    <x v="1"/>
    <s v="SERGIO ANDRÉS GUTIÉRREZ OSORIO"/>
    <n v="43829"/>
    <s v="En ejecución"/>
    <m/>
    <s v="Eliana Beatriz Castro Botero"/>
    <s v="Tipo A1: Supervisión e Interventoría Integral"/>
  </r>
  <r>
    <x v="3"/>
    <n v="78111808"/>
    <s v="Prestación de servicio de transporte terrestre automotor para apoyar la gestión de la Gobernación de Antioquia"/>
    <d v="2018-01-01T00:00:00"/>
    <s v="330 días"/>
    <s v="Selección Abreviada - Subasta Inversa"/>
    <s v="SGP 0-3011 Rendimientos Financieros"/>
    <n v="120000000"/>
    <n v="120000000"/>
    <s v="NO"/>
    <s v="N/A"/>
    <s v="Juan Carlos Restrepo Sierra"/>
    <s v="Director Infraestructura educativa"/>
    <s v="3838572"/>
    <s v="juan.restreposi@antioquia.gov.co"/>
    <s v="Más y mejor educación para la sociedad y las personas en el sector rural"/>
    <s v="Mantenimiento a la Planta física  de establecimientos rurales "/>
    <s v="Mantenimiento e intervención en Ambientes de aprendizaje para el Sector rural Todo El Departamento, Antioquia, Occidente"/>
    <n v="20168001"/>
    <s v="Mantenimiento a la Planta física  de establecimientos rurales "/>
    <s v="Mantenimientos realizados en establecimientos educativos "/>
    <s v="SA-22-01-2018_x000a_Secretaría General"/>
    <n v="20691"/>
    <d v="2018-01-16T00:00:00"/>
    <m/>
    <m/>
    <x v="5"/>
    <m/>
    <m/>
    <m/>
    <m/>
    <s v="Juan Carlos Restrepo Sierra"/>
    <s v="Tipo C:  Supervisión"/>
  </r>
  <r>
    <x v="3"/>
    <n v="86131901"/>
    <s v="Prestar servicios de apoyo pedagógico, orientando un modelo de atención centrado en la estrategia educativa de atención centrado en la estrategia educativa de atención y equiparación de oportunidades para población con necesidades educativas especiales en municipios no certificados del Departamento de Antioquia."/>
    <d v="2018-01-01T00:00:00"/>
    <s v="300 días"/>
    <s v="Contratación Directa - Prestación de Servicios y de Apoyo a la Gestión Persona Jurídica"/>
    <s v="SGP 0-3010 Inversión"/>
    <n v="3500000000"/>
    <n v="3500000000"/>
    <s v="NO"/>
    <s v="N/A"/>
    <s v="Deysy Yepes Valencia"/>
    <s v="Dirección Pedagógica"/>
    <n v="3838561"/>
    <s v="deysyalexandra.yepes@antioquia.gov.co"/>
    <s v="Excelencia educativa con más y mejores maestros"/>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ontratación de Talento humano para brindar servicios de apoyo pedagógico para la atención de los estudiantes en condición de discapacidad. Asesoría, Capacitación y acompañamiento a Directivos, Docentes y estudiantes"/>
    <n v="8067"/>
    <n v="20798"/>
    <d v="2018-01-26T00:00:00"/>
    <s v="N/A"/>
    <s v="4600008056"/>
    <x v="1"/>
    <s v="FUNDACION UIVERSITARIA CATOLICA DEL NORTE"/>
    <n v="43373"/>
    <s v="En ejecución"/>
    <m/>
    <s v="Ana Elena Arango      Maria Luisa Zapata             Sara Cuartas"/>
    <s v="Tipo B"/>
  </r>
  <r>
    <x v="3"/>
    <n v="85101706"/>
    <s v="Actualización de Vigencia Futura 6000002297 del contrato 2017SS240014 cuyo objeto es: Prestar los servicios de Atención y Prevención de Accidentes de Trabajo y Enfermedades Laborales (ATEL) de empleados, trabajadores, estudiantes en práctica y contratistas independientes (RIESGOS LV Y V) de la Administración Departamental"/>
    <d v="2018-01-01T00:00:00"/>
    <s v="427 días"/>
    <s v="Contratación Directa - Contratos Interadministrativos"/>
    <s v="SGP 0-3010 Inversión"/>
    <n v="128749500"/>
    <n v="128749500"/>
    <s v="NO"/>
    <s v="N/A"/>
    <s v="Juan Eugenio Maya Lema"/>
    <s v="Subsecretario Administrativo"/>
    <n v="3838470"/>
    <s v="juaneugenio.maya@antioquia.gov.co"/>
    <s v="Más y mejor educación para la sociedad y las personas en el sector urbano"/>
    <s v="Matrícula de estudiantes oficiales en la zona urbana"/>
    <s v="Administración pago de la nómina urbana administrativos - seguridad social pago ARL"/>
    <s v="8021"/>
    <s v="Servicios Prestados"/>
    <s v="Contratar la ARL para el personal administrativo urbano"/>
    <s v="7794_x000a_Gestión Humana"/>
    <n v="20887"/>
    <d v="2017-11-08T00:00:00"/>
    <s v="N/A"/>
    <s v="2017SS240014"/>
    <x v="1"/>
    <s v="POSITIVA COMPAÑÍA DE SEGUROS"/>
    <m/>
    <s v="En ejecución"/>
    <m/>
    <s v="Roberto Hernandez_x000a_C.C. 71.850.253"/>
    <s v="Tipo C:  Supervisión"/>
  </r>
  <r>
    <x v="3"/>
    <n v="80111620"/>
    <s v="Actualización de Vigencia Futura 6000002336 - Prestar servicios de apoyo administrativo, Operativo y Profesional a los establecimientos educativos oficiales de los municipios no certificados del departamento de Antioquia, sus respectivas sedes y a la Secretaría de Educación  Departamental"/>
    <d v="2018-01-01T00:00:00"/>
    <s v="365 días"/>
    <s v="Licitación pública"/>
    <s v="SGP 0-3010 Inversión"/>
    <n v="33000000000"/>
    <n v="33000000000"/>
    <s v="NO"/>
    <s v="N/A"/>
    <s v="Juan Eugenio Maya Lema"/>
    <s v="Subsecretario Administrativo"/>
    <n v="3838470"/>
    <s v="juaneugenio.maya@antioquia.gov.co"/>
    <s v="Más y mejor educación para la sociedad y las personas en el sector urbano"/>
    <s v="Matrícula de estudiantes oficiales en la zona urbana"/>
    <s v="Suministro personal administrativo para garantizar la prestación del servicio educativo en los municipios no certificados del Departamento"/>
    <s v="020219001"/>
    <s v="Servicios Prestados"/>
    <s v="Contratar personal apoyo urbano rural"/>
    <s v="LIC-0001 DE 2017"/>
    <n v="20889"/>
    <d v="2017-11-23T00:00:00"/>
    <s v="S 2018060003856_x000a_23/01/2018"/>
    <s v="2018SS150001"/>
    <x v="1"/>
    <s v="ASEAR S.A.S E.S.P"/>
    <n v="43366"/>
    <s v="En ejecución"/>
    <m/>
    <s v="Juan Eugenio Maya Lema"/>
    <s v="Tipo C:  Supervisión"/>
  </r>
  <r>
    <x v="3"/>
    <n v="86121502"/>
    <s v="Promoción e implementación de estrategias de desarrollo pedagógico para la prestación del servicio educativo indígena en establecimientos educativos oficiales de las subregiones Bajo Cauca, Norte, Occidente, Suroeste y Urabá."/>
    <d v="2018-01-01T00:00:00"/>
    <s v="300 días"/>
    <s v="Contratación Directa - Prestación de Servicios y de Apoyo a la Gestión Persona Jurídica"/>
    <s v="SGP 0-3010 Inversión"/>
    <n v="5294838050"/>
    <n v="5294838050"/>
    <s v="NO"/>
    <s v="N/A"/>
    <s v="Luis Guillermo Mesa Santamaria"/>
    <s v="Director de Cobertura"/>
    <s v="3838502"/>
    <s v="luis.mesa@antioquia.gov.co"/>
    <s v="Mas y mejor educación para la sociedad y las personas en el sector urbano"/>
    <s v="Matricula de estudiantes oficiales en la zona Urbana "/>
    <s v="Ampliación de  la sostenibilidad del servicio educativo oficial en el Departamento de Antioquia"/>
    <s v="020220001"/>
    <s v="Matricula de estudiantes oficiales en la zona Urbana "/>
    <s v="Contratación cobertura educativa. "/>
    <n v="8076"/>
    <n v="20914"/>
    <d v="2018-01-26T00:00:00"/>
    <s v="N/A"/>
    <s v="4600008057"/>
    <x v="1"/>
    <s v="CORPORACION EDUCATIVA INTEGRAL - COREDI"/>
    <n v="43427"/>
    <s v="En ejecución"/>
    <m/>
    <s v="Heraclio Herrera Palmi_x000a_CC 71.330.109"/>
    <s v="Tipo C:  Supervisión"/>
  </r>
  <r>
    <x v="3"/>
    <n v="86111602"/>
    <s v="Actualización Vigencia Futura 6000002299 del contrato 4600006784 de 2017, cuyo objeto es: Apoyar la operación de la estrategia de formación desde el modelo de educación digital en los ciclos de alfabetización básica y media para jóvenes en extraedad y adultos de los municipios no certificados del Departamento de Antioquia"/>
    <d v="2018-01-01T00:00:00"/>
    <s v="165 días"/>
    <s v="Contratación Directa - Contratos Interadministrativos"/>
    <s v="Recursos Propios_x000a_ 0-1010"/>
    <n v="128689730"/>
    <n v="128689730"/>
    <s v="NO"/>
    <s v="N/A"/>
    <s v="Diego Armando Agudelo Torres"/>
    <s v="Director de Educación Digital"/>
    <n v="3835132"/>
    <s v="diego.agudeloz@antioquia.gov.co"/>
    <s v="Antioquia libre de analfabetismo"/>
    <s v="Agentes formados en las metodologías pertinentes para la atención de la población adulta"/>
    <s v="Fortalecimiento de la Educación de Jóvenes en extra edad y adultos en los ciclos de alfabetización, básica y media en el departamento de Antioquia"/>
    <s v="020183/001"/>
    <s v="Agentes formados en las metodologías pertinentes para la atención de la población adulta"/>
    <s v="Apoyo profesional"/>
    <n v="6911"/>
    <n v="20933"/>
    <d v="2017-05-08T00:00:00"/>
    <s v="N/A"/>
    <s v="4600006784"/>
    <x v="1"/>
    <s v="TECNOLOGICO DE ANTIOQUIA"/>
    <n v="43251"/>
    <s v="En ejecución"/>
    <m/>
    <s v="Gabriel Jaime Monsalve Arango"/>
    <s v="Tipo C:  Supervisión"/>
  </r>
  <r>
    <x v="3"/>
    <n v="86111602"/>
    <s v="Actualización vigencia futura 6000002298 del contrato 4600006785 cuyo objeto es: Apoyar la implementación del Bachillerato Digital en la secundaria y la media para jóvenes y adultos de los municipios no certificados del Departamento de Antioquia. "/>
    <d v="2018-01-01T00:00:00"/>
    <s v="165 días"/>
    <s v="Otro tipo de contratos - Convenios Interadministrativos"/>
    <s v="Recursos Propios_x000a_ 0-1010"/>
    <n v="495000000"/>
    <n v="495000000"/>
    <s v="NO"/>
    <s v="N/A"/>
    <s v="Diego Armando Agudelo Torres"/>
    <s v="Director de Educación Digital"/>
    <n v="3835132"/>
    <s v="diego.agudeloz@antioquia.gov.co"/>
    <s v="Antioquia libre de analfabetismo"/>
    <s v="Estudiantes matriculados en los ciclos lectivos de educación integrado CLEI mayores de 15 años."/>
    <s v="Fortalecimiento de la educación de jóvenes en extra edad y  adultos en ciclos de alfabetización, básica y media en el Departamento de Antioquia."/>
    <s v="020183001"/>
    <s v="Estudiantes matriculados en los ciclos lectivos de educación integrado CLEI mayores de 15 años."/>
    <s v="Herramienta implementación de curriculo"/>
    <n v="6919"/>
    <n v="20934"/>
    <d v="2017-05-08T00:00:00"/>
    <s v="N/A"/>
    <s v="4600006785"/>
    <x v="1"/>
    <s v="MUNICIPIO DE ENVIGADO"/>
    <n v="43251"/>
    <s v="En ejecución"/>
    <m/>
    <s v="Diego Armando Agudelo Torres"/>
    <s v="Tipo B"/>
  </r>
  <r>
    <x v="3"/>
    <s v=" 81112101"/>
    <s v="Actualización Vigencia Futura 6000002418 del contrato 4600006945 de 2017 cuyo objeto es: Prestar el servicio de conectividad a internet y servicios asociados en la infraestructura física de los ecosistemas de innovación de los municipios no certificados del departamento de Antioquia"/>
    <d v="2018-01-01T00:00:00"/>
    <s v="165 días"/>
    <s v="Otro tipo de contratos - Convenios Interadministrativos"/>
    <s v="Recursos Propios_x000a_ 0-1010"/>
    <n v="482784018"/>
    <n v="482784018"/>
    <s v="NO"/>
    <s v="N/A"/>
    <s v="Juan Gabriel Vélez Manco"/>
    <s v="Subsecretario de Innovación"/>
    <s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n v="7159"/>
    <n v="20935"/>
    <d v="2017-06-21T00:00:00"/>
    <s v="N/A"/>
    <s v="4600006945"/>
    <x v="1"/>
    <s v="VALOR + S.A.S."/>
    <n v="43164"/>
    <s v="En ejecución"/>
    <m/>
    <s v="Faber Jovanny Ayala Colorado_x000a_Gabriel Jaime Monsalve"/>
    <s v="Tipo B"/>
  </r>
  <r>
    <x v="3"/>
    <n v="43222612"/>
    <s v="Actualización de Vigencia Futura 6000001937 del contrato 4600006140 de 2016 cuyo objeto es:   mancomunar esfuerzos técnicos, administrativos y financieros tendientes a la implementación de la promoción de las TIC , mediante la instalación, puesta en funcionamiento, habilitación y mantenimiento de los espacios de acceso gratuito a internet a través de 125 zonas wifi en el departamento de Antioquia"/>
    <d v="2018-02-01T00:00:00"/>
    <s v="480 días"/>
    <s v="Otro tipo de contratos - Convenios Interadministrativos"/>
    <s v="Recursos Propios_x000a_ 0-1010"/>
    <n v="1159468085"/>
    <n v="1159468085"/>
    <s v="NO"/>
    <s v="N/A"/>
    <s v="Juan Gabriel Vélez Manco"/>
    <s v="Subsecretario de Innovación"/>
    <s v="383-5133"/>
    <s v="juan.velez@antioquia.gov.co"/>
    <s v="Educación terciaria para todos"/>
    <s v="Matrícula de estudiantes  en programas con curriculum  flexible en modalidad  Universidad Digital"/>
    <s v="Implementación y  puesta en marcha  de la Universidad Digital de Antioquia,  Departamento de Antioquia Occidente"/>
    <s v="020167"/>
    <s v="Matrícula de estudiantes en la Universidad Digital"/>
    <s v="Profesores formados  o actualizados para asumir  procesos de docencia  en B -LEARNING en las Subregiones"/>
    <n v="6281"/>
    <n v="21008"/>
    <d v="2016-12-13T00:00:00"/>
    <s v="N/A"/>
    <n v="4600006140"/>
    <x v="1"/>
    <s v="UNE - EPM"/>
    <n v="43312"/>
    <s v="En ejecución"/>
    <m/>
    <s v="Faber Jovanny Ayala Colorado"/>
    <s v="Tipo C:  Supervisión"/>
  </r>
  <r>
    <x v="3"/>
    <n v="86101700"/>
    <s v="Operar el programa flexible de alfabetización mediante el ciclo I del modelo educativo &quot; A CRECER PARA LA VIDA&quot; para la atención de jóvenes en extraedad y adultos en municipios no certificados del departamento de Antioquia."/>
    <d v="2018-03-01T00:00:00"/>
    <s v="240 días"/>
    <s v="Licitación pública"/>
    <s v="Recursos Propios_x000a_ 0-1010"/>
    <n v="5000000000"/>
    <n v="5000000000"/>
    <s v="NO"/>
    <s v="N/A"/>
    <s v="Sulma Patricia Rodríguez Gómez "/>
    <s v="Directora de Alfabetización"/>
    <n v="3835513"/>
    <s v="sulmapatricia.rodriguez@antioquia.gov.co"/>
    <s v="Antioquia Libre de Analfabetismo "/>
    <s v="Establecimientos educativos acompañados para implementar la política pública de jóvenes y adultos _x000a__x000a_Agentes formados en las metodologías pertinentes para la atención de la población adulta _x000a__x000a_Estudiantes matriculados en los Ciclos Lectivos de Educación Integrado CLEI mayores de 15 años _x000a_"/>
    <s v="Fortalecimiento de la Educación de jóvenes en extraedad y adultos en los ciclos de alfabetización, básica y media en el departamento de Antioquia "/>
    <s v="02-0183"/>
    <s v="Establecimientos educativos acompañados para implementar la política pública de jóvenes y adultos _x000a__x000a_Agentes formados en las metodologías pertinentes para la atención de la población adulta _x000a__x000a_Estudiantes matriculados en los Ciclos Lectivos de Educación Integrado CLEI mayores de 15 años _x000a_"/>
    <s v="Desarrollo de procesos pedagogicos "/>
    <m/>
    <n v="21080"/>
    <m/>
    <m/>
    <m/>
    <x v="4"/>
    <m/>
    <m/>
    <m/>
    <m/>
    <s v="Diana Milena Ruiz Arango_x000a_Claudia Patricia Mejia Builes"/>
    <s v="Tipo C:  Supervisión"/>
  </r>
  <r>
    <x v="3"/>
    <n v="84131600"/>
    <s v="Adquisición de Póliza de accidentes personales (Protección Escolar) 2018."/>
    <d v="2018-03-01T00:00:00"/>
    <s v="210 días"/>
    <s v="Selección Abreviada - Menor Cuantía"/>
    <s v="SGP 0-3010 Inversión"/>
    <n v="600000000"/>
    <n v="600000000"/>
    <s v="NO"/>
    <s v="N/A"/>
    <s v="Luis Guillermo Mesa Santamaria"/>
    <s v="Director de Cobertura"/>
    <n v="3838499"/>
    <s v="luis.mesa@antioquia.gov.co"/>
    <s v="Mas y mejor educación para la sociedad y las personas en el sector urbano."/>
    <s v="Matricula de estudiantes oficiales en la zona Urbana y Rural"/>
    <s v="Ampliación de  la sostenibilidad del servicio educativo oficial en el Departamento de Antioquia"/>
    <s v="020220001"/>
    <s v="Protección de la población matriculada en SIMAT,  en edad escolar en los niveles de preescolar, básica y media, urbana y rural en los establecimientos educativos oficiales y por confesión religiosa de los 117 Municipios no certitificados de Antioquia. "/>
    <s v="Ofrecer poliza accidente Personales (protección escolar)"/>
    <m/>
    <n v="21111"/>
    <m/>
    <m/>
    <m/>
    <x v="4"/>
    <m/>
    <m/>
    <m/>
    <m/>
    <s v="Alba Luz López Vásquez_x000a_C.C. 43674322"/>
    <s v="Tipo C:  Supervisión"/>
  </r>
  <r>
    <x v="3"/>
    <n v="86121504"/>
    <s v="Implementar la metodología para la estructuración del Plan de Educación de Antioquia 2030."/>
    <d v="2018-04-01T00:00:00"/>
    <s v="210 días"/>
    <s v="Selección Abreviada - Menor Cuantía"/>
    <s v="Recursos propios"/>
    <n v="300000000"/>
    <n v="300000000"/>
    <s v="NO"/>
    <s v="N/A"/>
    <s v="Francisco Javier Roldán Velásquez"/>
    <s v="Director de Proyectos estratégicos"/>
    <n v="3838064"/>
    <s v="franciscojavier.roldan@antioquia.gov.co"/>
    <s v="Modelo educativo de Antioquia para la vida, la sociedad y la Failia_x000a_"/>
    <s v="Modelo educativo Antioqueño formulado e implementado con asistencia de la misión de excelencia"/>
    <s v="Implementación del modelo educativo que responde a los nuevos requerimeitos, todo el departamento de Antioquia"/>
    <s v="020178"/>
    <s v="Establecimientos Educativos acompañados dentro del_x000a_proyecto de la transformación de la calidad educativa"/>
    <s v="Estructuración Plan Educativo"/>
    <m/>
    <n v="21157"/>
    <m/>
    <m/>
    <m/>
    <x v="4"/>
    <m/>
    <m/>
    <m/>
    <m/>
    <s v="María Alejandra Barrera"/>
    <s v="Tipo C:  Supervisión"/>
  </r>
  <r>
    <x v="3"/>
    <n v="80111604"/>
    <s v="Actualización Vigencia Futura No. 6000002419 del contrato 4600006645 de 2017, cuyo objeto es: Apoyar las acciones para el desarrollo del componente de calidad educativa de la Secretaría de Educación Departamental"/>
    <d v="2018-02-20T00:00:00"/>
    <s v="180 días"/>
    <s v="Contratación Directa - Contratos Interadministrativos"/>
    <s v="Recursos propios"/>
    <n v="536785000"/>
    <n v="536785000"/>
    <s v="NO"/>
    <s v="N/A"/>
    <s v="Deysy Yepes Valencia"/>
    <s v="Dirección Pedagógica"/>
    <n v="3838561"/>
    <s v="deysyalexandra.yepes@antioquia.gov.co "/>
    <s v="Excelencia educativa con más y mejores maestros"/>
    <s v="Docentes y directivos docentes formados  para la construcción curricular, planes de estudio y proyectos pedagógicos transversales"/>
    <s v="Formulación de un Plan de Formación que contribuya a mejorar las condiciones de vida y profesionales de los Docentes de Todo El Departamento, Antioquia, Occidente"/>
    <s v="020187001"/>
    <s v="Becas adjudicadas "/>
    <s v="Adjudicación de Becas"/>
    <n v="6696"/>
    <n v="21160"/>
    <d v="2017-03-24T00:00:00"/>
    <s v="N/A"/>
    <n v="4600006645"/>
    <x v="1"/>
    <s v="TECNOLOGICO DE ANTIOQUIA"/>
    <n v="43266"/>
    <s v="En ejecución"/>
    <m/>
    <s v="John Jairo Laverde"/>
    <s v="Tipo C:  Supervisión"/>
  </r>
  <r>
    <x v="3"/>
    <n v="80111707"/>
    <s v="Adquirir el calzado y vestido de labor para la planta docente de las instituciones educativas de los municipios no certificados del Departamento de Antioquia"/>
    <d v="2018-05-01T00:00:00"/>
    <s v="210 días"/>
    <s v="Selección Abreviada - Subasta Inversa"/>
    <s v="SGP"/>
    <n v="1000000000"/>
    <n v="1000000000"/>
    <s v="NO"/>
    <s v="N/A"/>
    <s v="Iván de J. Guzmán López"/>
    <s v="Director Talento Humano"/>
    <n v="3838470"/>
    <s v="ivan.guzman@antioquia.gov.co"/>
    <s v="Más y mejor educación para la sociedad y las personas en el sector urbano"/>
    <s v="Matricula de Educación Formal"/>
    <s v="Adquisición de los elementos de dotación para los docentes que devengan menos de dos salarios minimos l.v. Municipios no certificados en educación del Departamento de Antioquia."/>
    <s v="020233001"/>
    <s v="Dotación de docentes"/>
    <s v="Adquisición y entrega de dotación"/>
    <m/>
    <n v="21176"/>
    <m/>
    <m/>
    <m/>
    <x v="4"/>
    <m/>
    <m/>
    <m/>
    <m/>
    <s v="Liliana Barrera"/>
    <s v="Tipo C:  Supervisión"/>
  </r>
  <r>
    <x v="3"/>
    <n v="86121504"/>
    <s v="Realizar capacitación y seguimiento para la promoción de la resiliencia dirigido a Docentes de Instituciones Educativas vulnerables del Departamento de Antioquia."/>
    <d v="2018-04-01T00:00:00"/>
    <s v="180 días"/>
    <s v="Mínima cuantía"/>
    <s v="Recursos propios"/>
    <n v="75000000"/>
    <n v="75000000"/>
    <s v="NO"/>
    <s v="N/A"/>
    <s v="Deysy Yepes Valencia"/>
    <s v="Dirección Pedagógica"/>
    <n v="3838561"/>
    <s v="deysyalexandra.yepes@antioquia.gov.co "/>
    <s v="Excelencia educativa con más y mejores maestros"/>
    <s v="Establecimientos educativos con proyectos de convivencia escolar y atención al posconflicto"/>
    <s v="Actualización, implementación de metodologías de gestión de aula para el desarrollo de capacidades y construcción de paz territorial, Antioquia, Occidente"/>
    <n v="20162001"/>
    <s v="Entrega de talleres urbanos-rurales"/>
    <s v="Talleres de formación urbano rural"/>
    <m/>
    <n v="21189"/>
    <m/>
    <m/>
    <m/>
    <x v="4"/>
    <m/>
    <m/>
    <m/>
    <m/>
    <s v="Mario Alberto Velásquez"/>
    <s v="Tipo C:  Supervisión"/>
  </r>
  <r>
    <x v="3"/>
    <n v="81112101"/>
    <s v="Prórroga y Adición  No. 1 al contrato 4600007464 DE 2017 cuyo objeto es: Prestar el servicio de  conectividad a internet y servicios asociados en la infraestructura física de los ecosistemas de innvovación de los municipios no certificados del Departamento de Antioquia"/>
    <d v="2018-03-01T00:00:00"/>
    <s v="59 días"/>
    <s v="Contratación Directa - Contratos Interadministrativos"/>
    <s v="SGP"/>
    <n v="991927819"/>
    <n v="991927819"/>
    <s v="NO"/>
    <s v="N/A"/>
    <s v="Juan Gabriel Vélez Manco"/>
    <s v="Subsecretario de Innovación"/>
    <s v="3835133"/>
    <s v="juan.velez@antioquia.gov.co"/>
    <s v="Antioquia territorio inteligente: Ecosistemas de Innovación"/>
    <s v="Sedes urbanas con servicio de internet_x000a__x000a_Sedes rurales con servicio de internet_x000a_"/>
    <s v="Fortalecimiento de la conectividad y equipamento tecnológico al servicio de las instituciones educativas del departamento de Antioquia"/>
    <s v="020171001"/>
    <s v="Sedes urbanas con servicio de internet_x000a__x000a_Sedes rurales con servicio de internet_x000a_"/>
    <s v="Contratación Servicio de Internet"/>
    <n v="7508"/>
    <n v="21198"/>
    <m/>
    <s v="N/A"/>
    <n v="4600007464"/>
    <x v="0"/>
    <s v="VALOR + S.A.S."/>
    <n v="43234"/>
    <s v="En ejecución"/>
    <m/>
    <s v="Faber Yovanny Ayala"/>
    <s v="Tipo B"/>
  </r>
  <r>
    <x v="3"/>
    <n v="86131901"/>
    <s v="Prestar servicios de apoyo pedagógico orientado a fortalecer los procesos de caracterización y atención de los estudiantes con talentos excepcionales en los establecimientos educativos de los municipios no certificados del Departamento de Antioquia"/>
    <d v="2018-04-01T00:00:00"/>
    <s v="180 días"/>
    <s v="Selección Abreviada - Menor Cuantía"/>
    <s v="SGP 0-3010 Inversión"/>
    <n v="550000000"/>
    <n v="550000000"/>
    <s v="NO"/>
    <s v="N/A"/>
    <s v="Deysy Yepes Valencia"/>
    <s v="Dirección Pedagógica"/>
    <n v="3838561"/>
    <s v="deysyalexandra.yepes@antioquia.gov.co "/>
    <s v="Excelencia educativa con más y mejores maestros"/>
    <s v="Maestros de apoyo oficiales atendiendo la población en condiciones de discapacidad y talentos excepcionales._x000a__x000a_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_x000a__x000a_"/>
    <s v="Fortalecimiento Atención con calidad a la población en situación de discapacidad o talentos excepcionales Todo El Departamento, Antioquia, Occidente"/>
    <s v="020157001"/>
    <s v="Maestros de apoyo oficiales atendiendo la población en condiciones de discapacidad y talentos excepcionales.                   Directivos docentes, docentes de apoyo y de las áreas básicas formados para la atención de la población en condición de discapacidad y  talentos excepcionales.   Establecimientos educativos en formación para la comprensión, apropiación y aplicación de las normas de procesos de integración educativa."/>
    <s v="Capacitación directivos y docentes"/>
    <m/>
    <n v="21224"/>
    <m/>
    <m/>
    <m/>
    <x v="4"/>
    <m/>
    <m/>
    <m/>
    <m/>
    <s v="Ana Elena Arango_x000a_Maria Luisa Zapata"/>
    <s v="Tipo B"/>
  </r>
  <r>
    <x v="3"/>
    <n v="86131901"/>
    <s v="Prestar servicios de apoyo pedagógico orientado a fortalecer los procesos de caracterización y atención de los estudiantes con talentos excepcionales en los establecimientos educativos de los municipios no certificados del Departamento de Antioquia"/>
    <d v="2018-04-01T00:00:00"/>
    <s v="180 días"/>
    <s v="Selección Abreviada - Menor Cuantía"/>
    <s v="Recursos Propios 0-2052"/>
    <n v="100000000"/>
    <n v="100000000"/>
    <s v="NO"/>
    <s v="N/A"/>
    <s v="Deysy Yepes Valencia"/>
    <s v="Dirección Pedagógica"/>
    <n v="3838561"/>
    <s v="deysyalexandra.yepes@antioquia.gov.co "/>
    <s v="Excelencia educativa con más y mejores maestros"/>
    <s v="Estudio de caracterización de niños/as en establecimientos educativos en condición de discapacidad y/o talentos excepcionales"/>
    <s v="Fortalecimiento Atención con calidad a la población en situación de discapacidad o talentos excepcionales Todo El Departamento, Antioquia, Occidente"/>
    <s v="020157001"/>
    <s v="Caracterización de la población referida "/>
    <s v="Capacitación directivos y docentes"/>
    <m/>
    <n v="21225"/>
    <m/>
    <m/>
    <m/>
    <x v="4"/>
    <m/>
    <m/>
    <m/>
    <m/>
    <s v="Ana Elena Arango_x000a_Maria Luisa Zapata"/>
    <s v="Tipo B"/>
  </r>
  <r>
    <x v="4"/>
    <n v="81161801"/>
    <s v="Prestar a la Gobernación de Antioquia, los servicios de relacionamiento con la ciudadanía a través de los canales de Contact Center y BPO, brindando una experiencia diferenciadora en cada interacción telefónica, presencial o virtual, apoyando así la actividad institucional del Departamento de Antioquia en el fortalecimiento de sus relaciones con la comunidad."/>
    <d v="2018-01-02T00:00:00"/>
    <s v="15 MESES"/>
    <s v="Contratación Directa - Contratos Interadministrativos"/>
    <s v="Propios"/>
    <n v="2232000000"/>
    <n v="1632000000"/>
    <s v="SI"/>
    <s v="Aprobadas"/>
    <s v="Jorge O. Patiño Cardona"/>
    <s v="Profesional Universitario"/>
    <s v="3839691"/>
    <s v="jorge.patino@antioquia.gov.co"/>
    <s v="Fortalecimiento del Modelo integral de Atención a la ciudadanía"/>
    <s v="Cumplimiento del enfoque al cliente frente a la dimensión de Adaptabilidad en el diagnóstico de la cultura organizacional"/>
    <s v="Fortalecimiento del Modelo integral de Atención a la ciudadanía"/>
    <n v="222197001"/>
    <s v=" procesos del Sistema Integrado de Gestión articulados con la Misión, Visión y objetivos estrategicos de la entidad"/>
    <s v="Fortalecimiento en la atención a la Ciudadania"/>
    <n v="7503"/>
    <n v="18525"/>
    <d v="2017-08-29T00:00:00"/>
    <s v="2017060101623 del 19/09/2017"/>
    <n v="4600007451"/>
    <x v="1"/>
    <s v="Emtelco S.A.S"/>
    <s v="En ejecución"/>
    <m/>
    <s v="Erica Maria Tobon Rivera"/>
    <s v="Tipo C:  Supervisión"/>
    <s v="Tecnica, Administrativa, Financiera, juridica y contable."/>
  </r>
  <r>
    <x v="4"/>
    <n v="78111502"/>
    <s v="Contratar el suministro de tiquetes aéreos, regionales, nacionales e internacionales para los desplazamientos de los servidores públicos de la Secretaría de Gestión Humana"/>
    <d v="2018-01-10T00:00:00"/>
    <s v="11 meses"/>
    <s v="Selección Abreviada - Subasta Inversa"/>
    <s v="Propios"/>
    <n v="80500000"/>
    <n v="60500000"/>
    <s v="SI"/>
    <s v="Aprobadas"/>
    <s v="Jorge O. Patiño Cardona"/>
    <s v="Profesional Universitario"/>
    <s v="3839691"/>
    <s v="jorge.patino@antioquia.gov.co"/>
    <s v="N/A"/>
    <s v="N/A"/>
    <s v="N/A"/>
    <s v="N/A"/>
    <s v="N/A"/>
    <s v="N/A"/>
    <n v="7571"/>
    <n v="18669"/>
    <d v="2017-09-08T00:00:00"/>
    <s v="201706102139 del 22 /09/2017"/>
    <n v="4600007506"/>
    <x v="1"/>
    <s v="Servicio Aereo Territorio Nacional - SATENA"/>
    <s v="En ejecución"/>
    <s v="Se traslada el Certificado de Disponibilidad Presupuestal (CDP) No3700010235 del 09/01/2018 a la Secretaria General, toda vez que son quienes adelantan el proceso"/>
    <s v="Hernan Dario Tamayo Piedrahita"/>
    <s v="Tipo C:  Supervisión"/>
    <s v="Tecnica, Administrativa, Financiera, juridica y contable."/>
  </r>
  <r>
    <x v="4"/>
    <n v="82121503"/>
    <s v="Elaboración de credenciales de identificación (carné)  con su correspondiente cinta bordada y accesorio porta escarapela "/>
    <d v="2018-06-05T00:00:00"/>
    <s v="6 meses"/>
    <s v="Mínima cuantía"/>
    <s v="Propios"/>
    <n v="8700000"/>
    <n v="8700000"/>
    <s v="NO"/>
    <s v="N/A"/>
    <s v="Jorge O. Patiño Cardona"/>
    <s v="Profesional Universitario"/>
    <s v="3839691"/>
    <s v="jorge.patino@antioquia.gov.co"/>
    <s v="N/A"/>
    <s v="N/A"/>
    <s v="N/A"/>
    <s v="N/A"/>
    <s v="N/A"/>
    <s v="N/A"/>
    <n v="8130"/>
    <n v="21076"/>
    <d v="2018-02-19T00:00:00"/>
    <m/>
    <m/>
    <x v="5"/>
    <m/>
    <s v="En proceso"/>
    <m/>
    <s v="Ingrid Rodriguez Cuellar"/>
    <s v="Tipo C:  Supervisión"/>
    <s v="Tecnica, Administrativa, Financiera, juridica y contable."/>
  </r>
  <r>
    <x v="4"/>
    <n v="80111600"/>
    <s v="Apoyar el Fortalecimiento Institucional de la Asamblea Departamental de Antioquia, en aras de promover la eficiencia, eficacia y efectividad en el cumplimiento de sus funciones"/>
    <d v="2018-01-03T00:00:00"/>
    <s v="12 meses"/>
    <s v="Régimen Especial - Artículo 95 Ley 489 de 1998"/>
    <s v="Propios"/>
    <n v="2029471994"/>
    <n v="1547412138"/>
    <s v="SI"/>
    <s v="Aprobadas"/>
    <s v="Jorge O. Patiño Cardona"/>
    <s v="Profesional Universitario"/>
    <s v="3839691"/>
    <s v="jorge.patino@antioquia.gov.co"/>
    <s v="N/A"/>
    <s v="N/A"/>
    <s v="N/A"/>
    <s v="N/A"/>
    <s v="N/A"/>
    <s v="N/A"/>
    <n v="7454"/>
    <n v="18524"/>
    <d v="2017-08-30T00:00:00"/>
    <n v="42978"/>
    <s v="2017-SS-24-0011"/>
    <x v="1"/>
    <s v="Asamblea Departamental"/>
    <s v="En ejecución"/>
    <m/>
    <s v="Laura Melissa Monsalve Alvarez"/>
    <s v="Tipo C:  Supervisión"/>
    <s v="Tecnica, Administrativa, Financiera, juridica y contable."/>
  </r>
  <r>
    <x v="4"/>
    <n v="81111811"/>
    <s v="Servicios para la Administración, Operación del Centro de Servicios de Informática,  y servicio de hosting, para el apoyo tecnológico a la plataforma informática utilizada en la Administración Departamental"/>
    <d v="2018-01-03T00:00:00"/>
    <s v="12 meses"/>
    <s v="Contratación Directa - Contratos Interadministrativos"/>
    <s v="Propios"/>
    <n v="2418663303"/>
    <n v="1636904414"/>
    <s v="SI "/>
    <s v="Aprobadas"/>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n v="7720"/>
    <s v="19049 - 19050"/>
    <d v="2017-10-13T00:00:00"/>
    <n v="43042"/>
    <n v="4600007640"/>
    <x v="1"/>
    <s v="Valor + S.A.S"/>
    <s v="En ejecución"/>
    <m/>
    <s v="Diana Perez Blandon - Ivan Yesid Espinoza Guzman"/>
    <s v="Tipo B2: Supervisión Colegiada"/>
    <s v="Tecnica, Administrativa, Financiera, juridica y contable."/>
  </r>
  <r>
    <x v="4"/>
    <n v="81112209"/>
    <s v="Servicio de mantenimiento, soporte y actualización del software G+ (actualización, soporte y mantenimiento),  Secretaría de Gestión Humana (adición)"/>
    <d v="2018-07-01T00:00:00"/>
    <s v="12 meses"/>
    <s v="Contratación Directa - No pluralidad de oferentes"/>
    <s v="Propios"/>
    <n v="130000000"/>
    <n v="13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2"/>
    <m/>
    <m/>
    <m/>
    <m/>
    <m/>
    <m/>
  </r>
  <r>
    <x v="4"/>
    <n v="81112209"/>
    <s v="Servicio de mantenimiento, soporte y actualización del software ISOLUCION (actualización, soporte y mantenimiento),  Secretaría de Gestión Humana "/>
    <d v="2018-07-01T00:00:00"/>
    <s v="12 meses"/>
    <s v="Contratación Directa - No pluralidad de oferentes"/>
    <s v="Propios"/>
    <n v="42000000"/>
    <n v="26000000"/>
    <s v="SI "/>
    <s v="Aprobadas"/>
    <s v="Jorge O. Patiño Cardona"/>
    <s v="Profesional Universitario"/>
    <s v="3839691"/>
    <s v="jorge.patino@antioquia.gov.co"/>
    <s v="Fortalecimiento de las TIC en la Administración Departamental"/>
    <s v="Soluciones de Tecnología de información y comunicaciones por demanda incorporadas"/>
    <s v="Fortalecimiento de las tecnologías de información y comunicaciones TIC"/>
    <s v="22-0083"/>
    <s v="Fortalecimiento de las tecnologías de información y comunicaciones TIC"/>
    <s v="Incorporar soluciones informáticas"/>
    <n v="7772"/>
    <n v="19044"/>
    <d v="2017-11-01T00:00:00"/>
    <n v="43042"/>
    <s v="4600007687"/>
    <x v="1"/>
    <s v="ISOLUCIÓN SISTEMAS INTEGR A GE"/>
    <s v="En ejecución"/>
    <m/>
    <s v="Gloria Ivonne Mayo"/>
    <s v="Tipo C:  Supervisión"/>
    <s v="Tecnica, Administrativa, Financiera, juridica y contable."/>
  </r>
  <r>
    <x v="4"/>
    <n v="81112209"/>
    <s v="Servicio de mantenimiento, soporte y actualización del software ARANDA (actualización, soporte y mantenimiento), Secretaría de Gestión Humana"/>
    <d v="2018-01-04T00:00:00"/>
    <s v="12 meses"/>
    <s v="Contratación Directa - No pluralidad de oferentes"/>
    <s v="Propios"/>
    <n v="170000000"/>
    <n v="17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2"/>
    <m/>
    <m/>
    <m/>
    <s v="Doris Elena Palacio Ramírez"/>
    <s v="Tipo C:  Supervisión"/>
    <s v="Tecnica, Administrativa, Financiera, juridica y contable."/>
  </r>
  <r>
    <x v="4"/>
    <n v="81112205"/>
    <s v="Servicio de mantenimeinto, soporte y actualización de Software Updates License &amp; Support para los productos Oracle que posee el Departamento de Antioquia (Mas 150 millones de Planeación)"/>
    <d v="2018-07-05T00:00:00"/>
    <s v="12 meses"/>
    <s v="Contratación Directa - No pluralidad de oferentes"/>
    <s v="Propios"/>
    <n v="60000000"/>
    <n v="6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2"/>
    <m/>
    <m/>
    <m/>
    <m/>
    <m/>
    <m/>
  </r>
  <r>
    <x v="4"/>
    <n v="81112006"/>
    <s v="Servicio de recepción, transporte, entrega, almacenamiento y custodia de la información corporativa almacenada en medios magnéticos y otros dispositivos de la Gobernación de Antioquia."/>
    <d v="2018-05-07T00:00:00"/>
    <s v="12 meses"/>
    <s v="Mínima cuantía"/>
    <s v="Propios"/>
    <n v="4000000"/>
    <n v="4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m/>
    <s v="Fortalecimiento de las tecnologías de información y comunicaciones TIC"/>
    <s v="Intervenir  soluciones informáticas"/>
    <m/>
    <m/>
    <m/>
    <m/>
    <m/>
    <x v="2"/>
    <m/>
    <m/>
    <m/>
    <m/>
    <m/>
    <m/>
  </r>
  <r>
    <x v="4"/>
    <n v="81112209"/>
    <s v="Servicio de mantenimiento, soporte y actualización del software Kactus-HR, para la gestión de nómina y recursos humanos."/>
    <d v="2018-07-25T00:00:00"/>
    <s v="12 meses"/>
    <s v="Contratación Directa - No pluralidad de oferentes"/>
    <s v="Propios"/>
    <n v="77000000"/>
    <n v="77000000"/>
    <s v="NO"/>
    <s v="N/A"/>
    <s v="Jorge O. Patiño Cardona"/>
    <s v="Profesional Universitario"/>
    <n v="3839691"/>
    <s v="jorge.patino@antioquia.gov.co"/>
    <s v="Fortalecimiento de las TIC en la Administración Departamental"/>
    <s v="Soluciones Informáticas intervenidas y cumpliendo las políticas  informáticas**"/>
    <s v="Fortalecimiento de las tecnologías de información y comunicaciones TIC"/>
    <s v="22-0080"/>
    <s v="Fortalecimiento de las tecnologías de información y comunicaciones TIC"/>
    <s v="Intervenir  soluciones informáticas"/>
    <m/>
    <m/>
    <m/>
    <m/>
    <m/>
    <x v="2"/>
    <m/>
    <m/>
    <m/>
    <s v="Doris Elena Palacio Ramírez"/>
    <s v="Tipo C:  Supervisión"/>
    <s v="Tecnica, Administrativa, Financiera, juridica y contable."/>
  </r>
  <r>
    <x v="4"/>
    <n v="81112209"/>
    <s v="Servicio de mantenimiento, soporte y actualización del software SISCUOTAS, para la administración de las cuotas partes jubilatorias por cobrar y por pagar del Departamento de Antioquia"/>
    <d v="2018-07-25T00:00:00"/>
    <s v="12 meses"/>
    <s v="Contratación Directa - No pluralidad de oferentes"/>
    <s v="Propios"/>
    <n v="88000000"/>
    <n v="88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1"/>
    <s v="Fortalecimiento de las tecnologías de información y comunicaciones TIC"/>
    <s v="Intervenir  soluciones informáticas"/>
    <m/>
    <m/>
    <m/>
    <m/>
    <m/>
    <x v="2"/>
    <m/>
    <m/>
    <m/>
    <m/>
    <m/>
    <m/>
  </r>
  <r>
    <x v="4"/>
    <n v="81112218"/>
    <s v="Servicio de soporte bolsa de horas base de datos Oracle"/>
    <d v="2018-01-03T00:00:00"/>
    <s v="12 meses"/>
    <s v="Contratación Directa - No pluralidad de oferentes"/>
    <s v="Propios"/>
    <n v="14676692"/>
    <n v="14676692"/>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2"/>
    <s v="Fortalecimiento de las tecnologías de información y comunicaciones TIC"/>
    <s v="Intervenir  soluciones informáticas"/>
    <m/>
    <m/>
    <m/>
    <m/>
    <m/>
    <x v="2"/>
    <m/>
    <m/>
    <m/>
    <m/>
    <m/>
    <m/>
  </r>
  <r>
    <x v="4"/>
    <n v="43233200"/>
    <s v="Servicio de mantenimiento, soporte y renovación de la herramienta  VMware de la Gobernación de Antioquia. "/>
    <d v="2018-10-03T00:00:00"/>
    <s v="12 meses"/>
    <s v="Selección Abreviada - Subasta Inversa"/>
    <s v="Propios"/>
    <n v="180000000"/>
    <n v="180000000"/>
    <s v="NO"/>
    <s v="N/A"/>
    <s v="Jorge O. Patiño Cardona"/>
    <s v="Profesional Universitario"/>
    <s v="3839691"/>
    <s v="jorge.patino@antioquia.gov.co"/>
    <s v="Fortalecimiento de las TIC en la Administración Departamental"/>
    <s v="Soluciones Informáticas intervenidas y cumpliendo las políticas  informáticas**"/>
    <s v="Fortalecimiento de las tecnologías de información y comunicaciones TIC"/>
    <s v="22-0083"/>
    <s v="Fortalecimiento de las tecnologías de información y comunicaciones TIC"/>
    <s v="Intervenir  soluciones informáticas"/>
    <m/>
    <m/>
    <m/>
    <m/>
    <m/>
    <x v="2"/>
    <m/>
    <m/>
    <m/>
    <m/>
    <m/>
    <m/>
  </r>
  <r>
    <x v="4"/>
    <n v="80101505"/>
    <s v="Intervenciones asociadas al plan  de trabajo  de los proyectos de:  competencias laborales, cultura y cambio organizacional y gestion del conocimiento. "/>
    <d v="2018-03-07T00:00:00"/>
    <s v="07 MESES"/>
    <s v="Selección Abreviada de Menor Cuantia "/>
    <s v="Propios"/>
    <n v="163000000"/>
    <n v="163000000"/>
    <s v="NO"/>
    <s v="N/A"/>
    <s v="Jorge O. Patiño Cardona"/>
    <s v="Profesional Universitario"/>
    <s v="3839691"/>
    <s v="jorge.patino@antioquia.gov.co"/>
    <s v="Desarrollo del capital intelectual y organizacional"/>
    <s v="Variacion del indice de cultura organizacional"/>
    <s v="Fortalecimiento de las competencias laborales de los servidores pùblcios departamentales_x000a__x000a_Fortalecimiento de la cultura y el cambio organizacional de la Gobernacion de Antioquia_x000a__x000a_Consolidacion del modelo de gestion del cambio de la Gobernacion de Antioquia"/>
    <s v="100012001_x000a_100013001_x000a_100015001"/>
    <s v="37020101_x000a_37020103_x000a_37020104_x000a_37020102"/>
    <s v="Aplicación de pruebas propias_x000a_Aplicación Prueba Betesa_x000a_Certificación en NCLC_x000a_Eventos y Ceremonias_x000a_Fortalecimiento Betesa_x000a_Fortalecimiento prueba Liderazgo_x000a_Fortalecimiento pruebas propias_x000a_Planes de comunicación_x000a_Ceremonia modulo virtual_x000a_Consolidación del programa_x000a_Divulgación del procedimiento_x000a_Gestión de agendas de cambio_x000a_Gestión de las brechas culturales_x000a_Gestión del cartero de la admiración_x000a_Gestión del kit conversacional_x000a_Gestión equipo de lideres de cambio_x000a_Medición de la cultura_x000a_Modulo virtual de conversación_x000a_Seguimiento equipo de lideres de cambio_x000a_Talleres para el cierre de brechas_x000a_Aprendizaje plan de desarrollo_x000a_Cartilla virtual_x000a_Construcción de instructivos_x000a_Evento de multiplicadores_x000a_Eventos de Facilitación_x000a_Gestión del convenio ICETEX_x000a_Gestión relatos de practica_x000a_Hábitos del conocimiento_x000a_Mapas de conocimiento_x000a_Metodologías de facilitación_x000a_Modulo virtual del conocimiento_x000a_Plan de comunicaciones_x000a_Plan de entrega del cargo_x000a_Practicas destacadas_x000a_Talleres para multiplicadores_x000a_Transferencia del conocimiento_x000a_World café_x000a_Recurso Humano_x000a_"/>
    <m/>
    <m/>
    <m/>
    <m/>
    <m/>
    <x v="2"/>
    <m/>
    <m/>
    <m/>
    <s v="David Alejandro Ochoa M. "/>
    <s v="Tipo C:  Supervisión"/>
    <s v="Tecnica, Administrativa, Financiera, juridica y contable."/>
  </r>
  <r>
    <x v="4"/>
    <n v="80101505"/>
    <s v="Prestación del servicio de auditoría de seguimiento al otorgamiento de certificados, con el fin de verificar el cumplimiento del Sistema Integrado de Gestión con los requisitos de las normas de calidad ISO 9001:2008 y NTC GP 1000: 2009, para todos los procesos del SIG"/>
    <d v="2018-07-02T00:00:00"/>
    <s v="30 días"/>
    <s v="Contratación Directa - Prestación de Servicios y de Apoyo a la Gestión Persona Jurídica"/>
    <s v="Propios"/>
    <n v="14396739"/>
    <n v="14396739"/>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12"/>
    <s v="Auditoría externa"/>
    <m/>
    <m/>
    <m/>
    <m/>
    <m/>
    <x v="2"/>
    <m/>
    <m/>
    <m/>
    <s v="Iván Darío Arango Correa"/>
    <s v="Tipo C:  Supervisión"/>
    <s v="Tecnica, Administrativa, Financiera, juridica y contable."/>
  </r>
  <r>
    <x v="4"/>
    <n v="80101505"/>
    <s v="Apoyar al equipo auditor de la Gobernación de Antioquia para la realización de las auditorías internas de calidad, al Sistema Integrado de Gestión - SIG y realizar entrenamiento teórico práctico en el desarrollo de las mismas a los auditores internos."/>
    <d v="2017-11-08T00:00:00"/>
    <s v="10 meses"/>
    <s v="Contratación Directa - Contratos Interadministrativos"/>
    <s v="Propios"/>
    <n v="54091800"/>
    <n v="45978030"/>
    <s v="SI"/>
    <s v="Aprobadas"/>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2"/>
    <m/>
    <m/>
    <m/>
    <s v="Iván Darío Arango Correa"/>
    <s v="Tipo C:  Supervisión"/>
    <s v="Tecnica, Administrativa, Financiera, juridica y contable."/>
  </r>
  <r>
    <x v="4"/>
    <n v="80101505"/>
    <s v="Realización del 6° Evento Académico del Sistema Integrado de Gestión"/>
    <d v="2018-09-01T00:00:00"/>
    <s v="1 año"/>
    <s v="Licitación pública"/>
    <s v="Propios"/>
    <n v="14300000"/>
    <n v="14300000"/>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2"/>
    <m/>
    <m/>
    <s v="Una vez se tengan los CDps, se trasladará el CDP a la Oficina de Comunicaciones"/>
    <s v="Iván Darío Arango Correa"/>
    <s v="Tipo C:  Supervisión"/>
    <s v="Tecnica, Administrativa, Financiera, juridica y contable."/>
  </r>
  <r>
    <x v="4"/>
    <n v="80101505"/>
    <s v="Realización del Tercer Encuentro de Integrantes de EMC"/>
    <d v="2018-11-01T00:00:00"/>
    <s v="1 año"/>
    <s v="Licitación pública"/>
    <s v="Propios"/>
    <n v="23100000.000000004"/>
    <n v="23100000.000000004"/>
    <s v="NO"/>
    <s v="N/A"/>
    <s v="Jorge O. Patiño Cardona"/>
    <s v="Profesional Universitario"/>
    <s v="3839691"/>
    <s v="jorge.patino@antioquia.gov.co"/>
    <s v="Fortalecimiento y articulación entre el modelo de operación por procesos (Sistema Integrado de Gestión) y la estructura organizacional"/>
    <s v="Procesos del Sistema Integrado de Gestión articulados con la Misión, Visión y objetivos estratégicos de la entidad"/>
    <s v="Fortalecimiento Sistema Integrado de Gestión Medellín, Antioquia, Occidente"/>
    <n v="220040001"/>
    <n v="37020202"/>
    <s v="Asesoría en indicadores"/>
    <m/>
    <m/>
    <m/>
    <m/>
    <m/>
    <x v="2"/>
    <m/>
    <m/>
    <s v="Una vez se tengan los CDps, se trasladará el CDP a la Oficina de Comunicaciones"/>
    <s v="Iván Darío Arango Correa"/>
    <s v="Tipo C:  Supervisión"/>
    <s v="Tecnica, Administrativa, Financiera, juridica y contable."/>
  </r>
  <r>
    <x v="4"/>
    <n v="80111504"/>
    <s v="Designar estudiantes de las universidades privadas para la realización de la práctica académica, con el fin de brindar apoyo a la gestión del Departamento de Antioquia y sus subregiones durante el segundo semestre de 2017 y el primer semestre 2018."/>
    <d v="2018-01-02T00:00:00"/>
    <s v="6 meses"/>
    <s v="Contratación Directa - Prestación de Servicios y de Apoyo a la Gestión Persona Jurídica"/>
    <s v="Propios"/>
    <n v="523215470"/>
    <n v="523215470"/>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2"/>
    <m/>
    <m/>
    <m/>
    <s v="Maribel Barrientos uribe"/>
    <s v="Tipo C:  Supervisión"/>
    <s v="Tecnica, Administrativa, Financiera, juridica y contable."/>
  </r>
  <r>
    <x v="4"/>
    <n v="80111504"/>
    <s v="Designar estudiantes de las universidades públicas para la realización de la práctica académica, con el fin de brindar apoyo a la gestión del Departamento de Antioquia y sus subregiones durante el segundo semestre de 2017 y el primer semestre 2018."/>
    <d v="2018-01-02T00:00:00"/>
    <s v="6 meses"/>
    <s v="Contratación Directa - Contratos Interadministrativos"/>
    <s v="Propios"/>
    <e v="#REF!"/>
    <e v="#REF!"/>
    <s v="SI"/>
    <s v="Aprobadas"/>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2"/>
    <m/>
    <m/>
    <m/>
    <s v="Diego Fernado Bedoya Gallo"/>
    <s v="Tipo C:  Supervisión"/>
    <s v="Tecnica, Administrativa, Financiera, juridica y contable."/>
  </r>
  <r>
    <x v="4"/>
    <n v="80111504"/>
    <s v="Designar estudiantes de las universidades privadas para la realización de la práctica académica, con el fin de brindar apoyo a la gestión del Departamento de Antioquia y sus subregiones durante el segundo semestre de 2018."/>
    <d v="2018-07-15T00:00:00"/>
    <s v="5 meses"/>
    <s v="Contratación Directa - Prestación de Servicios y de Apoyo a la Gestión Persona Jurídica"/>
    <s v="Propios"/>
    <n v="545000000"/>
    <n v="545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rivadas"/>
    <m/>
    <m/>
    <m/>
    <m/>
    <m/>
    <x v="2"/>
    <m/>
    <m/>
    <m/>
    <s v="Maribel Barrientos uribe"/>
    <s v="Tipo C:  Supervisión"/>
    <s v="Tecnica, Administrativa, Financiera, juridica y contable."/>
  </r>
  <r>
    <x v="4"/>
    <n v="80111504"/>
    <s v="Designar estudiantes de las universidades públicas para la realización de la práctica académica, con el fin de brindar apoyo a la gestión del Departamento de Antioquia y sus subregiones durante el segundo semestre de 2018."/>
    <d v="2018-07-15T00:00:00"/>
    <s v="5 meses"/>
    <s v="Contratación Directa - Contratos Interadministrativos"/>
    <s v="Propios"/>
    <n v="450000000"/>
    <n v="450000000"/>
    <s v="NO"/>
    <s v="N/A"/>
    <s v="Jorge O. Patiño Cardona"/>
    <s v="Profesional Universitario"/>
    <s v="3839691"/>
    <s v="jorge.patino@antioquia.gov.co"/>
    <s v="Prácticas de Excelencia"/>
    <s v="Plazas de prácticas asignadas a los diferentes organismos de la Gobernación de Antioquia."/>
    <s v="Fortalecimiento incorporación de estudiantes en semestre de práctica que aporten al desarrollo de proyectos de corta duración 2016-2019. Medellín, Antioquia, Occidente"/>
    <s v="020130001"/>
    <n v="37020301"/>
    <s v="Contratos con universidades públicas"/>
    <m/>
    <m/>
    <m/>
    <m/>
    <m/>
    <x v="2"/>
    <m/>
    <m/>
    <m/>
    <s v="Diego Fernado Bedoya Gallo"/>
    <s v="Tipo C:  Supervisión"/>
    <s v="Tecnica, Administrativa, Financiera, juridica y contable."/>
  </r>
  <r>
    <x v="4"/>
    <n v="80111504"/>
    <s v="Realización de los diferentes eventos de prácticas (Inducción, encuentro de experiencias y de certificación)."/>
    <d v="2018-07-15T00:00:00"/>
    <s v="10 meses"/>
    <s v="Contratación Directa - Prestación de Servicios y de Apoyo a la Gestión Persona Jurídica"/>
    <s v="Propios"/>
    <n v="50000000"/>
    <n v="50000000"/>
    <s v="SI"/>
    <s v="Aprobadas"/>
    <s v="Jorge O. Patiño Cardona"/>
    <s v="Profesional Universitario"/>
    <s v="3839691"/>
    <s v="jorge.patino@antioquia.gov.co"/>
    <s v="Prácticas de Excelencia"/>
    <s v="Eventos"/>
    <s v="Fortalecimiento incorporación de estudiantes en semestre de práctica que aporten al desarrollo de proyectos de corta duración 2016-2019. Medellín, Antioquia, Occidente"/>
    <s v="020130001"/>
    <n v="37020301"/>
    <s v="Logistica_x000a_Alimentación"/>
    <m/>
    <m/>
    <m/>
    <m/>
    <m/>
    <x v="2"/>
    <m/>
    <m/>
    <m/>
    <s v="Maribel Barrientos uribe"/>
    <s v="Tipo C:  Supervisión"/>
    <s v="Tecnica, Administrativa, Financiera, juridica y contable."/>
  </r>
  <r>
    <x v="4"/>
    <n v="80101505"/>
    <s v="Adicion No 11 Convenio Educativo Departamento de Antioquia ICETEX "/>
    <d v="2018-01-05T00:00:00"/>
    <s v="11 meses"/>
    <s v="Contratación Directa - Contratos Interadministrativos"/>
    <s v="Propios"/>
    <n v="100000000"/>
    <n v="100000000"/>
    <s v="NO"/>
    <s v="N/A"/>
    <s v="Jorge O. Patiño Cardona"/>
    <s v="Profesional Universitario"/>
    <s v="3839691"/>
    <s v="jorge.patino@antioquia.gov.co"/>
    <s v="Gestión del Empleo Público"/>
    <s v="Capacitación para el Fortalecimiento de la Gestión Institucional en Todo el Departamento de Antioquia"/>
    <s v="Capacitación para el fortalecimiento de la gestión institucional"/>
    <s v="02-0165"/>
    <s v="Servidores públicos fortalecidos en sus competencias"/>
    <s v="Servicios"/>
    <m/>
    <n v="20584"/>
    <m/>
    <m/>
    <s v="018F-2001"/>
    <x v="0"/>
    <m/>
    <m/>
    <m/>
    <s v="Beatriz Elena Restrepo Munera"/>
    <s v="Tipo C:  Supervisión"/>
    <s v="Tecnica, Administrativa, Financiera, juridica y contable."/>
  </r>
  <r>
    <x v="4"/>
    <n v="85101706"/>
    <s v="Prestar los servicios de atención y prevención de accidentes de trabajo y enfermedades laborales (ATEL) de empleados, trabajadores, estudiantes en práctica y contratistas independientes (riesgos lV y V) de la administración departamental."/>
    <d v="2018-01-03T00:00:00"/>
    <s v="13 MESES"/>
    <s v="Contratación Directa - Contratos Interadministrativos"/>
    <s v="Propios"/>
    <n v="1690248628"/>
    <n v="599869670"/>
    <s v="SI"/>
    <s v="Aprobadas"/>
    <s v="Jorge O. Patiño Cardona"/>
    <s v="Profesional Universitario"/>
    <s v="3839692"/>
    <s v="jorge.patino@antioquia.gov.co"/>
    <s v="N/A"/>
    <s v="N/A"/>
    <s v="N/A"/>
    <s v="N/A"/>
    <s v="N/A"/>
    <s v="N/A"/>
    <n v="7794"/>
    <s v="19275 - 19270 - 19271 - 19235"/>
    <d v="2018-10-30T00:00:00"/>
    <n v="43413"/>
    <s v="2017-SS-24-0014"/>
    <x v="1"/>
    <s v="Positiva Compañía de Seguros"/>
    <s v="En ejecución"/>
    <m/>
    <s v="Roberto Hernandez Arboleda"/>
    <s v="Tipo C:  Supervisión"/>
    <s v="Tecnica, Administrativa, Financiera, juridica y contable."/>
  </r>
  <r>
    <x v="4"/>
    <n v="86111600"/>
    <s v="Realizar cursos de capacitación informal, artes, oficios, recreación y deportes para los servidores públicos departamentales y sus beneficiarios directos, y las actividades inherentes a la jornada de integración de la familia, de acuerdo a lo establecido en la ley 1857 de 2017"/>
    <d v="2018-01-03T00:00:00"/>
    <s v="13 MESES"/>
    <s v="Contratación Directa - Prestación de Servicios y de Apoyo a la Gestión Persona Jurídica"/>
    <s v="Propios"/>
    <n v="750000000"/>
    <n v="127500000"/>
    <s v="SI"/>
    <s v="Aprobadas"/>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18"/>
    <s v="Satisfacción de los pensionados departamentales"/>
    <s v="Servicios"/>
    <n v="7971"/>
    <s v="18667 - 19457"/>
    <d v="2017-11-22T00:00:00"/>
    <n v="43434"/>
    <n v="4600007927"/>
    <x v="1"/>
    <s v="Comfama"/>
    <s v="En ejecución"/>
    <m/>
    <s v="Elvia María Ríos Izquierdo"/>
    <s v="Tipo C:  Supervisión"/>
    <s v="Tecnica, Administrativa, Financiera, juridica y contable."/>
  </r>
  <r>
    <x v="4"/>
    <n v="851015003"/>
    <s v="Realizar las evaluaciones médicas ocupacionales, la práctica de exámenes de laboratorio, la aplicación de vacunas necesarias para el ingreso, las evaluaciones periódicas y las ayudas necesarias para el egreso del servidor público departamental."/>
    <d v="2018-01-03T00:00:00"/>
    <s v="12 meses"/>
    <s v="Mínima cuantía"/>
    <s v="Propios"/>
    <n v="15000000"/>
    <n v="12500000"/>
    <s v="SI"/>
    <s v="Aprobadas"/>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2"/>
    <m/>
    <m/>
    <m/>
    <s v="Jaime Ignacio Gaviria C"/>
    <s v="Tipo C:  Supervisión"/>
    <s v="Tecnica, Administrativa, Financiera, juridica y contable."/>
  </r>
  <r>
    <x v="4"/>
    <n v="861116004"/>
    <s v="Prestar los servicios no contemplados en el plan obligatorio de salud, mediante un plan complementario para el trabajador oficial y su núcleo familiar."/>
    <d v="2018-01-03T00:00:00"/>
    <s v="12 meses"/>
    <s v="Mínima cuantía"/>
    <s v="Propios"/>
    <n v="73000000"/>
    <e v="#REF!"/>
    <s v="SI"/>
    <s v="Aprobadas"/>
    <s v="Jorge O. Patiño Cardona"/>
    <s v="Profesional Universitario"/>
    <s v="3839692"/>
    <s v="jorge.patino@antioquia.gov.co"/>
    <s v="N/A"/>
    <s v="N/A"/>
    <s v="N/A"/>
    <s v="N/A"/>
    <s v="N/A"/>
    <s v="N/A"/>
    <m/>
    <m/>
    <m/>
    <m/>
    <m/>
    <x v="2"/>
    <m/>
    <m/>
    <m/>
    <s v="Francisco Guillermo Castro"/>
    <s v="Tipo C:  Supervisión"/>
    <s v="Tecnica, Administrativa, Financiera, juridica y contable."/>
  </r>
  <r>
    <x v="4"/>
    <s v="80141900_x000a_80141600_x000a_90101600_x000a_90111600_x000a_"/>
    <s v="Prestar servicios de apoyo logístico necesario para el desarrollo de los programas de  Capacitación, Bienestar Laboral, Seguridad y Salud en el Trabajo y Mejoramiento de la Calidad de Vida de los servidores públicos, los jubilados y pensionados departamentales y sus familias"/>
    <d v="2018-03-09T00:00:00"/>
    <s v="9 meses"/>
    <s v="Licitación pública"/>
    <s v="Propios"/>
    <n v="1117378164"/>
    <n v="1117378164"/>
    <s v="NO"/>
    <s v="N/A"/>
    <s v="Jorge O. Patiño Cardona"/>
    <s v="Profesional Universitario"/>
    <s v="3839692"/>
    <s v="jorge.patino@antioquia.gov.co"/>
    <s v="Fortalecimiento del bienestar laboral y mejoramiento de la calidad de vida"/>
    <s v="Servidores Públicos intervenidos integralmente desde la seguridad y salud en el trabajo"/>
    <s v="Mejoramiento de la Calidad de Vida de los servidores públicos y sus beneficiarios directos de la Gobernación de Antioquia"/>
    <s v="10-0022"/>
    <s v="Satisfacción de los servidores públicos departamentales"/>
    <s v="Servicios"/>
    <m/>
    <m/>
    <m/>
    <m/>
    <m/>
    <x v="2"/>
    <m/>
    <m/>
    <m/>
    <s v="Beatriz Elena Restrepo Munera"/>
    <s v="Tipo C:  Supervisión"/>
    <s v="Tecnica, Administrativa, Financiera, juridica y contable."/>
  </r>
  <r>
    <x v="4"/>
    <n v="851015003"/>
    <s v="Contratación de exámenes médicos para servidores y contratistas independientes (semana de la salud ocupacional para CAD y todo el Departamento de Antioquia)"/>
    <d v="2018-06-06T00:00:00"/>
    <s v="6 meses"/>
    <s v="Mínima cuantía"/>
    <s v="Propios"/>
    <n v="60000000"/>
    <n v="60000000"/>
    <s v="NO"/>
    <s v="N/A"/>
    <s v="Jorge O. Patiño Cardona"/>
    <s v="Profesional Universitario"/>
    <s v="3839692"/>
    <s v="jorge.patino@antioquia.gov.co"/>
    <s v="Gestión de la Seguridad y Salud en el Trabajo"/>
    <s v="Servidores Públicos intervenidos integralmente desde la seguridad y salud en el trabajo"/>
    <s v="Implementación de la Seguridad y Salud en el Trabajo en la Gobernación de Antioquia"/>
    <s v="01-0025"/>
    <s v="Fortalecer la Seguridad y la Salud en el Trabajo"/>
    <s v="Servicios"/>
    <m/>
    <m/>
    <m/>
    <m/>
    <m/>
    <x v="2"/>
    <m/>
    <m/>
    <m/>
    <s v="Jaime Ignacio Gaviria C"/>
    <s v="Tipo C:  Supervisión"/>
    <s v="Tecnica, Administrativa, Financiera, juridica y contable."/>
  </r>
  <r>
    <x v="4"/>
    <n v="80121610"/>
    <s v="Prestar los servicios como apoderada(o) en los procesos prejurídicos y jurídicos para el cobro de la cartera morosa en favor del Fondo de la Vivienda del Departamento de Antioquia."/>
    <d v="2018-01-03T00:00:00"/>
    <s v="12 meses"/>
    <s v="Contratación Directa - Prestación de Servicios y de Apoyo a la Gestión Persona Natural"/>
    <s v="Propios"/>
    <n v="86658770"/>
    <n v="86658770"/>
    <s v="NO"/>
    <s v="N/A"/>
    <s v="Jorge O. Patiño Cardona"/>
    <s v="Profesional Universitario"/>
    <s v="3839693"/>
    <s v="jorge.patino@antioquia.gov.co"/>
    <s v="N/A"/>
    <s v="N/A"/>
    <s v="N/A"/>
    <s v="N/A"/>
    <s v="N/A"/>
    <s v="N/A"/>
    <n v="8057"/>
    <n v="20796"/>
    <d v="2018-01-23T00:00:00"/>
    <s v="S2018060004218 del 26/01/2018"/>
    <s v="4600008036"/>
    <x v="1"/>
    <s v="Maria del Pilar Lora Carvajal"/>
    <s v="En ejecución"/>
    <m/>
    <s v="Gloria Marcela Botero Isaza"/>
    <s v="Tipo C:  Supervisión"/>
    <s v="Tecnica, Administrativa, Financiera, juridica y contable."/>
  </r>
  <r>
    <x v="5"/>
    <n v="93141506"/>
    <s v="Integrar esfuerzos para la promoción del desarrollo integral temprano de la primera infancia bajo la modalidad Familiar, en el municipio de La Pintada."/>
    <d v="2017-11-11T00:00:00"/>
    <s v="8 meses"/>
    <s v="Régimen Especial - Artículo 95 Ley 489 de 1998"/>
    <s v="Recursos Nacionales"/>
    <e v="#REF!"/>
    <n v="1774825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1"/>
    <n v="19492"/>
    <d v="2017-11-10T00:00:00"/>
    <s v="N/A"/>
    <n v="4600007820"/>
    <x v="1"/>
    <s v="ESE Hospital Antonio Roldan Betancur de La Pintada"/>
    <s v="En ejecución"/>
    <m/>
    <s v="Isabel Cristina Echavarría Cardona"/>
    <s v="Tipo C:  Supervisión"/>
    <s v="Técnica, jurídica, administrativa, contable y financiera"/>
  </r>
  <r>
    <x v="5"/>
    <n v="93141506"/>
    <s v="Integrar esfuerzos para la promoción del desarrollo integral temprano de la primera infancia bajo el modelo flexible Buen Comienzo Antioquia en el municipio de Bello y para la implementación del Sistema Departamental de Gestión del Desarrollo Integral Temprano"/>
    <d v="2017-11-11T00:00:00"/>
    <s v="8 meses"/>
    <s v="Régimen Especial - Artículo 95 Ley 489 de 1998"/>
    <s v="Recursos Nacionales"/>
    <e v="#REF!"/>
    <n v="996885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2"/>
    <n v="19493"/>
    <d v="2017-11-10T00:00:00"/>
    <s v="N/A"/>
    <n v="4600007891"/>
    <x v="1"/>
    <s v="ESE Hospital Bello Salud"/>
    <s v="En ejecución"/>
    <m/>
    <s v="Alejandra Carvajal Román"/>
    <s v="Tipo C:  Supervisión"/>
    <s v="Técnica, jurídica, administrativa, contable y financiera"/>
  </r>
  <r>
    <x v="5"/>
    <n v="93141506"/>
    <s v="Integrar esfuerzos para la promoción del desarrollo integral temprano de la primera infancia bajo la modalidad familiar, en el municipio de Amalfí"/>
    <d v="2017-11-11T00:00:00"/>
    <s v="8 meses"/>
    <s v="Régimen Especial - Artículo 95 Ley 489 de 1998"/>
    <s v="Recursos Nacionales"/>
    <e v="#REF!"/>
    <n v="2119350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4"/>
    <n v="19494"/>
    <d v="2017-11-10T00:00:00"/>
    <s v="N/A"/>
    <n v="4600007800"/>
    <x v="1"/>
    <s v="ESE Hospital El Carmen de Amalfi "/>
    <s v="En ejecución"/>
    <m/>
    <s v="Isabel Cristina Echavarría Cardona"/>
    <s v="Tipo C:  Supervisión"/>
    <s v="Técnica, jurídica, administrativa, contable y financiera"/>
  </r>
  <r>
    <x v="5"/>
    <n v="93141506"/>
    <s v="Integrar esfuerzos para la promoción del desarrollo integral temprano de la primera infancia bajo el modelo flexible Buen Comienzo Antioquia, la modalidad institucional en los municipios Vigía del Fuerte, Murindó y Turbó; y para la implementación del Sistema Departamental de Gestión del Desarrollo Integral Temprano"/>
    <d v="2017-11-11T00:00:00"/>
    <s v="8 meses"/>
    <s v="Régimen Especial - Artículo 95 Ley 489 de 1998"/>
    <s v="Recursos Nacionales"/>
    <e v="#REF!"/>
    <n v="31794532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5"/>
    <n v="19496"/>
    <d v="2017-11-10T00:00:00"/>
    <s v="N/A"/>
    <n v="4600007888"/>
    <x v="1"/>
    <s v="ESE Hospital Francisco Valderrama de Turbo"/>
    <s v="En ejecución"/>
    <m/>
    <s v="Alejandra Carvajal Román"/>
    <s v="Tipo C:  Supervisión"/>
    <s v="Técnica, jurídica, administrativa, contable y financiera"/>
  </r>
  <r>
    <x v="5"/>
    <n v="93141506"/>
    <s v="Integrar esfuerzos para la promoción del desarrollo integral temprano de la primera infancia bajo la modalidad Familiar, en el municipio de Jardín."/>
    <d v="2017-11-11T00:00:00"/>
    <s v="8 meses"/>
    <s v="Régimen Especial - Artículo 95 Ley 489 de 1998"/>
    <s v="Recursos Nacionales"/>
    <e v="#REF!"/>
    <n v="3079844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8"/>
    <n v="19497"/>
    <d v="2017-11-10T00:00:00"/>
    <s v="N/A"/>
    <n v="4600007810"/>
    <x v="1"/>
    <s v="ESE Hospital Gabriel Pelaez Montoya de Jardín"/>
    <s v="En ejecución"/>
    <m/>
    <s v="Isabel Cristina Echavarría Cardona"/>
    <s v="Tipo C:  Supervisión"/>
    <s v="Técnica, jurídica, administrativa, contable y financiera"/>
  </r>
  <r>
    <x v="5"/>
    <n v="93141506"/>
    <s v="Integrar esfuerzos para la promoción del desarrollo integral temprano de la primera infancia bajo la modalidad Familiar, en el municipio de Betulia."/>
    <d v="2017-11-11T00:00:00"/>
    <s v="8 meses"/>
    <s v="Régimen Especial - Artículo 95 Ley 489 de 1998"/>
    <s v="Recursos Nacionales"/>
    <e v="#REF!"/>
    <n v="5533279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9"/>
    <n v="19498"/>
    <d v="2017-11-10T00:00:00"/>
    <s v="N/A"/>
    <n v="4600007808"/>
    <x v="1"/>
    <s v="ESE Hospital Germán Vélez Gutierrez de Betulia"/>
    <s v="En ejecución"/>
    <m/>
    <s v="Santiago Morales Quijano"/>
    <s v="Tipo C:  Supervisión"/>
    <s v="Técnica, jurídica, administrativa, contable y financiera"/>
  </r>
  <r>
    <x v="5"/>
    <n v="93141506"/>
    <s v="Integrar esfuerzos para la promoción del desarrollo integral temprano de la primera infancia bajo la modalidad familiar, en el municipio de Caicedo"/>
    <d v="2017-11-11T00:00:00"/>
    <s v="8 meses"/>
    <s v="Régimen Especial - Artículo 95 Ley 489 de 1998"/>
    <s v="Recursos Nacionales"/>
    <e v="#REF!"/>
    <n v="469806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2"/>
    <n v="19499"/>
    <d v="2017-11-10T00:00:00"/>
    <s v="N/A"/>
    <n v="4600007825"/>
    <x v="1"/>
    <s v="ESE Hospital Guillermo Gaviria Correa de Caicedo"/>
    <s v="En ejecución"/>
    <m/>
    <s v="Alejandra Carvajal Román"/>
    <s v="Tipo C:  Supervisión"/>
    <s v="Técnica, jurídica, administrativa, contable y financiera"/>
  </r>
  <r>
    <x v="5"/>
    <n v="93141506"/>
    <s v="Integrar esfuerzos para la promoción del desarrollo integral temprano de la primera infancia bajo la modalidad Familiar, en el municipio de San Andrés de Cuerquia."/>
    <d v="2017-11-11T00:00:00"/>
    <s v="8 meses"/>
    <s v="Régimen Especial - Artículo 95 Ley 489 de 1998"/>
    <s v="Recursos Nacionales"/>
    <e v="#REF!"/>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4"/>
    <n v="19500"/>
    <d v="2017-11-10T00:00:00"/>
    <s v="N/A"/>
    <n v="4600007798"/>
    <x v="1"/>
    <s v="ESE Hospital Gustavo Gonzalez Ochoa de San Andrés de Cuerquia"/>
    <s v="En ejecución"/>
    <m/>
    <s v="Isabel Cristina Echavarría Cardona"/>
    <s v="Tipo C:  Supervisión"/>
    <s v="Técnica, jurídica, administrativa, contable y financiera"/>
  </r>
  <r>
    <x v="5"/>
    <n v="93141506"/>
    <s v="Integrar esfuerzos para la promoción del desarrollo integral temprano de la primera infancia bajo la modalidad Familiar, en el municipio de Yondó."/>
    <d v="2017-11-11T00:00:00"/>
    <s v="8 meses"/>
    <s v="Régimen Especial - Artículo 95 Ley 489 de 1998"/>
    <s v="Recursos Nacionales"/>
    <e v="#REF!"/>
    <n v="4092538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5"/>
    <n v="19501"/>
    <d v="2017-11-10T00:00:00"/>
    <s v="N/A"/>
    <n v="4600007823"/>
    <x v="1"/>
    <s v="ESE Hospital Hector Abad Gómez de Yondó"/>
    <s v="En ejecución"/>
    <m/>
    <s v="Isabel Cristina Echavarría Cardona"/>
    <s v="Tipo C:  Supervisión"/>
    <s v="Técnica, jurídica, administrativa, contable y financiera"/>
  </r>
  <r>
    <x v="5"/>
    <n v="93141506"/>
    <s v="Integrar esfuerzos para la promoción del desarrollo integral temprano de la primera infancia bajo la modalidad Familiar, en el municipio de Urrao."/>
    <d v="2017-11-11T00:00:00"/>
    <s v="8 meses"/>
    <s v="Régimen Especial - Artículo 95 Ley 489 de 1998"/>
    <s v="Recursos Nacionales"/>
    <e v="#REF!"/>
    <n v="6880058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6"/>
    <n v="19502"/>
    <d v="2017-11-10T00:00:00"/>
    <s v="N/A"/>
    <n v="4600007829"/>
    <x v="1"/>
    <s v="ESE Hospital Iván Restrepo Gómez de Urrao"/>
    <s v="En ejecución"/>
    <m/>
    <s v="Santiago Morales Quijano"/>
    <s v="Tipo C:  Supervisión"/>
    <s v="Técnica, jurídica, administrativa, contable y financiera"/>
  </r>
  <r>
    <x v="5"/>
    <n v="93141506"/>
    <s v="Integrar esfuerzos para la promoción del desarrollo integral temprano de la primera infancia bajo la modalidad familiar e institucional en el municipio de Mutatá"/>
    <d v="2017-11-11T00:00:00"/>
    <s v="8 meses"/>
    <s v="Régimen Especial - Artículo 95 Ley 489 de 1998"/>
    <s v="Recursos Nacionales"/>
    <e v="#REF!"/>
    <n v="10206460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8"/>
    <n v="19503"/>
    <d v="2017-11-10T00:00:00"/>
    <s v="N/A"/>
    <n v="4600007784"/>
    <x v="1"/>
    <s v="ESE Hospital La Anunciación de Mutatá "/>
    <s v="En ejecución"/>
    <m/>
    <s v="Alejandra Carvajal Román"/>
    <s v="Tipo C:  Supervisión"/>
    <s v="Técnica, jurídica, administrativa, contable y financiera"/>
  </r>
  <r>
    <x v="5"/>
    <n v="93141506"/>
    <s v="Integrar esfuerzos para la promoción del desarrollo integral temprano de la primera infancia bajo la modalidad Familiar, en el municipio de Ciudad Bolívar."/>
    <d v="2017-11-11T00:00:00"/>
    <s v="8 meses"/>
    <s v="Régimen Especial - Artículo 95 Ley 489 de 1998"/>
    <s v="Recursos Nacionales"/>
    <e v="#REF!"/>
    <n v="678609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9"/>
    <n v="19504"/>
    <d v="2017-11-10T00:00:00"/>
    <s v="N/A"/>
    <n v="4600007879"/>
    <x v="1"/>
    <s v="ESE Hospital La Merced de Ciudad Bolívar"/>
    <s v="En ejecución"/>
    <m/>
    <s v="Isabel Cristina Echavarría Cardona"/>
    <s v="Tipo C:  Supervisión"/>
    <s v="Técnica, jurídica, administrativa, contable y financiera"/>
  </r>
  <r>
    <x v="5"/>
    <n v="93141506"/>
    <s v="Integrar esfuerzos para la promoción del desarrollo integral temprano de la primera infancia bajo la modalidad Familiar, en el municipio de Angelópolis."/>
    <d v="2017-11-11T00:00:00"/>
    <s v="8 meses"/>
    <s v="Régimen Especial - Artículo 95 Ley 489 de 1998"/>
    <s v="Recursos Nacionales"/>
    <e v="#REF!"/>
    <n v="219243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0"/>
    <n v="19505"/>
    <d v="2017-11-10T00:00:00"/>
    <s v="N/A"/>
    <n v="4600007797"/>
    <x v="1"/>
    <s v="ESE Hospital La Misericordia de Angelópolis"/>
    <s v="En ejecución"/>
    <m/>
    <s v="Adriana Galindo Rosero"/>
    <s v="Tipo C:  Supervisión"/>
    <s v="Técnica, jurídica, administrativa, contable y financiera"/>
  </r>
  <r>
    <x v="5"/>
    <n v="93141506"/>
    <s v="Integrar esfuerzos para la promoción del desarrollo integral temprano de la primera infancia bajo la modalidad familiar e institucional, en el municipio de Nechí"/>
    <d v="2017-11-11T00:00:00"/>
    <s v="8 meses"/>
    <s v="Régimen Especial - Artículo 95 Ley 489 de 1998"/>
    <s v="Recursos Nacionales"/>
    <e v="#REF!"/>
    <n v="74501494"/>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1"/>
    <n v="19506"/>
    <d v="2017-11-10T00:00:00"/>
    <s v="N/A"/>
    <n v="4600007826"/>
    <x v="1"/>
    <s v="ESE Hospital La Misericordia de Nechí"/>
    <s v="En ejecución"/>
    <m/>
    <s v="Santiago Morales Quijano"/>
    <s v="Tipo C:  Supervisión"/>
    <s v="Técnica, jurídica, administrativa, contable y financiera"/>
  </r>
  <r>
    <x v="5"/>
    <n v="93141506"/>
    <s v="Integrar esfuerzos para la promoción del desarrollo integral temprano de la primera infancia bajo el modelo flexible Buen Comienzo Antioquia, la modalidad institucional en el Municipio de Chigorodó y para la implementación del Sistema Departamento de Gestión del Desarrollo Integral Temprano"/>
    <d v="2017-11-11T00:00:00"/>
    <s v="8 meses"/>
    <s v="Régimen Especial - Artículo 95 Ley 489 de 1998"/>
    <s v="Recursos Nacionales"/>
    <e v="#REF!"/>
    <n v="16679124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3"/>
    <n v="19507"/>
    <d v="2017-11-10T00:00:00"/>
    <s v="N/A"/>
    <n v="4600007849"/>
    <x v="1"/>
    <s v="ESE Hospital Maria Auxiliadora de Chigorodó "/>
    <s v="En ejecución"/>
    <m/>
    <s v="Neida Elena García Pulgarín"/>
    <s v="Tipo C:  Supervisión"/>
    <s v="Técnica, jurídica, administrativa, contable y financiera"/>
  </r>
  <r>
    <x v="5"/>
    <n v="93141506"/>
    <s v="Integrar esfuerzos para la promoción del desarrollo integral temprano de la primera infancia bajo la modalidad Familiar, en el municipio de Guadalupe."/>
    <d v="2017-11-11T00:00:00"/>
    <s v="8 meses"/>
    <s v="Régimen Especial - Artículo 95 Ley 489 de 1998"/>
    <s v="Recursos Nacionales"/>
    <e v="#REF!"/>
    <n v="187922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5"/>
    <n v="19508"/>
    <d v="2017-11-10T00:00:00"/>
    <s v="N/A"/>
    <n v="4600007787"/>
    <x v="1"/>
    <s v="ESE Hospital Nuestra Señora de Guadalupe"/>
    <s v="En ejecución"/>
    <m/>
    <s v="Tatiana Ramírez Hernández"/>
    <s v="Tipo C:  Supervisión"/>
    <s v="Técnica, jurídica, administrativa, contable y financiera"/>
  </r>
  <r>
    <x v="5"/>
    <n v="93141506"/>
    <s v="Integrar esfuerzos para la promoción del desarrollo integral temprano de la primera infancia bajo las modalidades familiar e institucional, en el municipio de Guarne"/>
    <d v="2017-11-11T00:00:00"/>
    <s v="8 meses"/>
    <s v="Régimen Especial - Artículo 95 Ley 489 de 1998"/>
    <s v="Recursos Nacionales"/>
    <e v="#REF!"/>
    <n v="5742659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6"/>
    <n v="19509"/>
    <d v="2017-11-10T00:00:00"/>
    <s v="N/A"/>
    <n v="4600007870"/>
    <x v="1"/>
    <s v="ESE Hospital Nuestra Señora de La Candelaria de Guarne"/>
    <s v="En ejecución"/>
    <m/>
    <s v="Santiago Morales Quijano"/>
    <s v="Tipo C:  Supervisión"/>
    <s v="Técnica, jurídica, administrativa, contable y financiera"/>
  </r>
  <r>
    <x v="5"/>
    <n v="93141506"/>
    <s v="Integrar esfuerzos para la promoción del desarrollo integral temprano de la primera infancia bajo el modelo flexible Buen Comienzo Antioquia y para la implementación del Sistema Departamental de Gestión del Desarrollo Integral Temprano en el municipio de Dabeiba"/>
    <d v="2017-11-11T00:00:00"/>
    <s v="8 meses"/>
    <s v="Régimen Especial - Artículo 95 Ley 489 de 1998"/>
    <s v="Recursos Nacionales"/>
    <e v="#REF!"/>
    <n v="590645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8"/>
    <n v="19510"/>
    <d v="2017-11-10T00:00:00"/>
    <s v="N/A"/>
    <n v="4600007853"/>
    <x v="1"/>
    <s v="ESE Hospital Nuestra Señora del Perpetuo Socorro de Dabeiba "/>
    <s v="En ejecución"/>
    <m/>
    <s v="Lillana Lid Zuluaga Aristábal"/>
    <s v="Tipo C:  Supervisión"/>
    <s v="Técnica, jurídica, administrativa, contable y financiera"/>
  </r>
  <r>
    <x v="5"/>
    <n v="93141506"/>
    <s v="Integrar esfuerzos para la promoción del desarrollo integral temprano de la primera infancia bajo la modalidad Familiar, en el municipio de Puerto Nare."/>
    <d v="2017-11-11T00:00:00"/>
    <s v="8 meses"/>
    <s v="Régimen Especial - Artículo 95 Ley 489 de 1998"/>
    <s v="Recursos Nacionales"/>
    <e v="#REF!"/>
    <n v="1409420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9"/>
    <n v="19511"/>
    <d v="2017-11-10T00:00:00"/>
    <s v="N/A"/>
    <n v="4600007799"/>
    <x v="1"/>
    <s v="ESE Hospital Octavio Olivares de Puerto Nare"/>
    <s v="En ejecución"/>
    <m/>
    <s v="Santiago Morales Quijano"/>
    <s v="Tipo C:  Supervisión"/>
    <s v="Técnica, jurídica, administrativa, contable y financiera"/>
  </r>
  <r>
    <x v="5"/>
    <n v="93141506"/>
    <s v="Integrar esfuerzos para la promoción del desarrollo integral temprano de la primera infancia bajo el modelo flexible Buen Comienzo Antioquia y las modalidades familiar e institucional, en los municipios de Necoclí, San Pedro de Urabá y San Juan de Urabá; y para la implementación del Sistema Departamental de Gestión del Desarrollo Integral Temprano"/>
    <d v="2017-11-11T00:00:00"/>
    <s v="8 meses"/>
    <s v="Régimen Especial - Artículo 95 Ley 489 de 1998"/>
    <s v="Recursos Nacionales"/>
    <e v="#REF!"/>
    <n v="2757212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1"/>
    <n v="19513"/>
    <d v="2017-11-10T00:00:00"/>
    <s v="N/A"/>
    <n v="4600007902"/>
    <x v="1"/>
    <s v="ESE Hospital Oscar Emiro Vergara Cruz de San Pedro de Urabá"/>
    <s v="En ejecución"/>
    <m/>
    <s v="Tatiana Ramírez Hernández"/>
    <s v="Tipo C:  Supervisión"/>
    <s v="Técnica, jurídica, administrativa, contable y financiera"/>
  </r>
  <r>
    <x v="5"/>
    <n v="93141506"/>
    <s v="Integrar esfuerzos para la promoción del desarrollo integral temprano de la primera infancia bajo la modalidad Familiar, en el municipio de Alejandría."/>
    <d v="2017-11-11T00:00:00"/>
    <s v="8 meses"/>
    <s v="Régimen Especial - Artículo 95 Ley 489 de 1998"/>
    <s v="Recursos Nacionales"/>
    <e v="#REF!"/>
    <n v="2568276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3"/>
    <n v="19514"/>
    <d v="2017-11-10T00:00:00"/>
    <s v="N/A"/>
    <n v="4600007843"/>
    <x v="1"/>
    <s v="ESE Hospital Pbro. Luis Felipe Arbeláez de Alejandría"/>
    <s v="En ejecución"/>
    <m/>
    <s v="Adriana Galindo Rosero"/>
    <s v="Tipo C:  Supervisión"/>
    <s v="Técnica, jurídica, administrativa, contable y financiera"/>
  </r>
  <r>
    <x v="5"/>
    <n v="93141506"/>
    <s v="Integrar esfuerzos para la promoción del desarrollo integral temprano de la primera infancia bajo la modalidad institucional, en el municipio de San Rafael "/>
    <d v="2017-11-11T00:00:00"/>
    <s v="8 meses"/>
    <s v="Régimen Especial - Artículo 95 Ley 489 de 1998"/>
    <s v="Recursos Nacionales"/>
    <e v="#REF!"/>
    <n v="158616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4"/>
    <n v="19515"/>
    <d v="2017-11-10T00:00:00"/>
    <s v="N/A"/>
    <n v="4600007791"/>
    <x v="1"/>
    <s v="ESE Hospital Presbitero  Alonso Maria Giraldo San Rafael"/>
    <s v="En ejecución"/>
    <m/>
    <s v="Pilar Álvarez Acosta"/>
    <s v="Tipo C:  Supervisión"/>
    <s v="Técnica, jurídica, administrativa, contable y financiera"/>
  </r>
  <r>
    <x v="5"/>
    <n v="93141506"/>
    <s v="Integrar esfuerzos para la promoción del desarrollo integral temprano de la primera infancia bajo la modalidad Familiar, en el municipio de Betania."/>
    <d v="2017-11-11T00:00:00"/>
    <s v="8 meses"/>
    <s v="Régimen Especial - Artículo 95 Ley 489 de 1998"/>
    <s v="Recursos Nacionales"/>
    <e v="#REF!"/>
    <n v="1879227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5"/>
    <n v="19517"/>
    <d v="2017-11-10T00:00:00"/>
    <s v="N/A"/>
    <n v="4600007807"/>
    <x v="1"/>
    <s v="ESE Hospital San Antonio de Betania"/>
    <s v="En ejecución"/>
    <m/>
    <s v="Adriana Galindo Rosero"/>
    <s v="Tipo C:  Supervisión"/>
    <s v="Técnica, jurídica, administrativa, contable y financiera"/>
  </r>
  <r>
    <x v="5"/>
    <n v="93141506"/>
    <s v="Integrar esfuerzos para la promoción del desarrollo integral temprano de la primera infancia bajo la modalidad Familiar, en el municipio de Buriticá."/>
    <d v="2017-11-11T00:00:00"/>
    <s v="8 meses"/>
    <s v="Régimen Especial - Artículo 95 Ley 489 de 1998"/>
    <s v="Recursos Nacionales"/>
    <e v="#REF!"/>
    <n v="5209634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7"/>
    <n v="19518"/>
    <d v="2017-11-10T00:00:00"/>
    <s v="N/A"/>
    <n v="4600007831"/>
    <x v="1"/>
    <s v="ESE Hospital San Antonio de Buriticá"/>
    <s v="En ejecución"/>
    <m/>
    <s v="Tatiana Ramírez Hernández"/>
    <s v="Tipo C:  Supervisión"/>
    <s v="Técnica, jurídica, administrativa, contable y financiera"/>
  </r>
  <r>
    <x v="5"/>
    <n v="93141506"/>
    <s v="Integrar esfuerzos para la promoción del desarrollo integral temprano de la primera infancia bajo la modalidad familiar, en el municipio de Cisneros "/>
    <d v="2017-11-11T00:00:00"/>
    <s v="8 meses"/>
    <s v="Régimen Especial - Artículo 95 Ley 489 de 1998"/>
    <s v="Recursos Nacionales"/>
    <e v="#REF!"/>
    <n v="2610037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3"/>
    <n v="19520"/>
    <d v="2017-11-10T00:00:00"/>
    <s v="N/A"/>
    <n v="4600007818"/>
    <x v="1"/>
    <s v="ESE Hospital San Antonio de Cisneros"/>
    <s v="En ejecución"/>
    <m/>
    <s v="Alejandra Carvajal Román"/>
    <s v="Tipo C:  Supervisión"/>
    <s v="Técnica, jurídica, administrativa, contable y financiera"/>
  </r>
  <r>
    <x v="5"/>
    <n v="93141506"/>
    <s v="Integrar esfuerzos para la promoción del desarrollo integral temprano de la primera infancia bajo la modalidad Familiar, en el municipio de Peque."/>
    <d v="2017-11-11T00:00:00"/>
    <s v="8 meses"/>
    <s v="Régimen Especial - Artículo 95 Ley 489 de 1998"/>
    <s v="Recursos Nacionales"/>
    <e v="#REF!"/>
    <n v="219243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5"/>
    <n v="19521"/>
    <d v="2017-11-10T00:00:00"/>
    <s v="N/A"/>
    <n v="4600007780"/>
    <x v="1"/>
    <s v="ESE Hospital San Francisco de Peque"/>
    <s v="En ejecución"/>
    <m/>
    <s v="Adriana Galindo Rosero"/>
    <s v="Tipo C:  Supervisión"/>
    <s v="Técnica, jurídica, administrativa, contable y financiera"/>
  </r>
  <r>
    <x v="5"/>
    <n v="93141506"/>
    <s v="Integrar esfuerzos para la promoción del desarrollo integral temprano de la primera infancia bajo la modalidad Familiar, en el municipio de Giraldo."/>
    <d v="2017-11-11T00:00:00"/>
    <s v="8 meses"/>
    <s v="Régimen Especial - Artículo 95 Ley 489 de 1998"/>
    <s v="Recursos Nacionales"/>
    <e v="#REF!"/>
    <n v="1920987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8"/>
    <n v="19524"/>
    <d v="2017-11-10T00:00:00"/>
    <s v="N/A"/>
    <n v="4600007847"/>
    <x v="1"/>
    <s v="ESE Hospital San Isidro de Giraldo"/>
    <s v="En ejecución"/>
    <m/>
    <s v="Tatiana Ramírez Hernández"/>
    <s v="Tipo C:  Supervisión"/>
    <s v="Técnica, jurídica, administrativa, contable y financiera"/>
  </r>
  <r>
    <x v="5"/>
    <n v="93141506"/>
    <s v="Integrar esfuerzos para la promoción del desarrollo integral temprano de la primera infancia bajo la modalidad Familiar, en el municipio de Nariño."/>
    <d v="2017-11-11T00:00:00"/>
    <s v="8 meses"/>
    <s v="Régimen Especial - Artículo 95 Ley 489 de 1998"/>
    <s v="Recursos Nacionales"/>
    <e v="#REF!"/>
    <n v="20984702"/>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9"/>
    <n v="19525"/>
    <d v="2017-11-10T00:00:00"/>
    <s v="N/A"/>
    <n v="4600007796"/>
    <x v="1"/>
    <s v="ESE Hospital San Joaquín de Nariño"/>
    <s v="En ejecución"/>
    <m/>
    <s v="Tatiana Ramírez Hernández"/>
    <s v="Tipo C:  Supervisión"/>
    <s v="Técnica, jurídica, administrativa, contable y financiera"/>
  </r>
  <r>
    <x v="5"/>
    <n v="93141506"/>
    <s v="Integrar esfuerzos para la promoción del desarrollo integral temprano de la primera infancia bajo la modalidad Familiar, en el municipio de Anorí."/>
    <d v="2017-11-11T00:00:00"/>
    <s v="8 meses"/>
    <s v="Régimen Especial - Artículo 95 Ley 489 de 1998"/>
    <s v="Recursos Nacionales"/>
    <e v="#REF!"/>
    <n v="5679441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1"/>
    <n v="19526"/>
    <d v="2017-11-10T00:00:00"/>
    <s v="N/A"/>
    <n v="4600007768"/>
    <x v="1"/>
    <s v="ESE Hospital San Juan de Dios de Anorí"/>
    <s v="En ejecución"/>
    <m/>
    <s v="Adriana Galindo Rosero"/>
    <s v="Tipo C:  Supervisión"/>
    <s v="Técnica, jurídica, administrativa, contable y financiera"/>
  </r>
  <r>
    <x v="5"/>
    <n v="93141506"/>
    <s v="Integrar esfuerzos para la promoción del desarrollo integral temprano de la primera infancia bajo la modalidad Familiar, en el municipio de Concordia."/>
    <d v="2017-11-11T00:00:00"/>
    <s v="8 meses"/>
    <s v="Régimen Especial - Artículo 95 Ley 489 de 1998"/>
    <s v="Recursos Nacionales"/>
    <e v="#REF!"/>
    <n v="5700321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3"/>
    <n v="19527"/>
    <d v="2017-11-10T00:00:00"/>
    <s v="N/A"/>
    <n v="4600007801"/>
    <x v="1"/>
    <s v="ESE Hospital San Juan de Dios de Concordia"/>
    <s v="En ejecución"/>
    <m/>
    <s v="Davis Isaza Martínez"/>
    <s v="Tipo C:  Supervisión"/>
    <s v="Técnica, jurídica, administrativa, contable y financiera"/>
  </r>
  <r>
    <x v="5"/>
    <n v="93141506"/>
    <s v="Integrar esfuerzos para la promoción del desarrollo integral temprano de la primera infancia bajo la modalidad familiar en el municipio de Ituango y para la implementación del Sistema Departamental de Gestión del Desarrollo Integral Temprano"/>
    <d v="2017-11-11T00:00:00"/>
    <s v="8 meses"/>
    <s v="Régimen Especial - Artículo 95 Ley 489 de 1998"/>
    <s v="Recursos Nacionales"/>
    <e v="#REF!"/>
    <n v="106176326"/>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7"/>
    <n v="19529"/>
    <d v="2017-11-10T00:00:00"/>
    <s v="N/A"/>
    <n v="4600007794"/>
    <x v="1"/>
    <s v="ESE Hospital San Juan de Dios de Ituango "/>
    <s v="En ejecución"/>
    <m/>
    <s v="Alejandra Carvajal Román"/>
    <s v="Tipo C:  Supervisión"/>
    <s v="Técnica, jurídica, administrativa, contable y financiera"/>
  </r>
  <r>
    <x v="5"/>
    <n v="93141506"/>
    <s v="Integrar esfuerzos para la promoción del desarrollo integral temprano de la primera infancia bajo la modalidad familiar, en el municipio de Santa Fe de Antioquia"/>
    <d v="2017-11-11T00:00:00"/>
    <s v="8 meses"/>
    <s v="Régimen Especial - Artículo 95 Ley 489 de 1998"/>
    <s v="Recursos Nacionales"/>
    <e v="#REF!"/>
    <n v="2651798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8"/>
    <n v="19534"/>
    <d v="2017-11-10T00:00:00"/>
    <s v="N/A"/>
    <n v="4600007802"/>
    <x v="1"/>
    <s v="ESE Hospital San Juan de Dios de Santa Fe de Antioquia "/>
    <s v="En ejecución"/>
    <m/>
    <s v="Pilar Álvarez Acosta"/>
    <s v="Tipo C:  Supervisión"/>
    <s v="Técnica, jurídica, administrativa, contable y financiera"/>
  </r>
  <r>
    <x v="5"/>
    <n v="93141506"/>
    <s v="Integrar esfuerzos para la promoción del desarrollo integral temprano de la primera infancia bajo el modelo flexible Buen Comienzo Antioquia, en el municipio de Támesis y para la implementación del Sistema Departamental de Gestión del Desarrollo Integral Temprano."/>
    <d v="2017-11-11T00:00:00"/>
    <s v="8 meses"/>
    <s v="Régimen Especial - Artículo 95 Ley 489 de 1998"/>
    <s v="Recursos Nacionales"/>
    <e v="#REF!"/>
    <n v="416293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9"/>
    <n v="19535"/>
    <d v="2017-11-10T00:00:00"/>
    <s v="N/A"/>
    <n v="4600007747"/>
    <x v="1"/>
    <s v="ESE Hospital San Juan de Dios de Támesis"/>
    <s v="En ejecución"/>
    <m/>
    <s v="Adriana Galindo Rosero"/>
    <s v="Tipo C:  Supervisión"/>
    <s v="Técnica, jurídica, administrativa, contable y financiera"/>
  </r>
  <r>
    <x v="5"/>
    <n v="93141506"/>
    <s v="Integrar esfuerzos para la promoción del desarrollo integral temprano de la primera infancia bajo la modalidad Familiar, en el municipio de Titiribí."/>
    <d v="2017-11-11T00:00:00"/>
    <s v="8 meses"/>
    <s v="Régimen Especial - Artículo 95 Ley 489 de 1998"/>
    <s v="Recursos Nacionales"/>
    <e v="#REF!"/>
    <n v="104401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0"/>
    <n v="19536"/>
    <d v="2017-11-10T00:00:00"/>
    <s v="N/A"/>
    <n v="4600007760"/>
    <x v="1"/>
    <s v="ESE Hospital San Juan de Dios de Titiribí"/>
    <s v="En ejecución"/>
    <m/>
    <s v="Lillana Lid Zuluaga Aristábal"/>
    <s v="Tipo C:  Supervisión"/>
    <s v="Técnica, jurídica, administrativa, contable y financiera"/>
  </r>
  <r>
    <x v="5"/>
    <n v="93141506"/>
    <s v="Integrar esfuerzos para la promoción del desarrollo integral temprano de la primera infancia bajo la modalidad Familiar, en el municipio de Valdivia."/>
    <d v="2017-11-11T00:00:00"/>
    <s v="8 meses"/>
    <s v="Régimen Especial - Artículo 95 Ley 489 de 1998"/>
    <s v="Recursos Nacionales"/>
    <e v="#REF!"/>
    <n v="5428878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8"/>
    <n v="19559"/>
    <d v="2017-11-10T00:00:00"/>
    <s v="N/A"/>
    <n v="4600007874"/>
    <x v="1"/>
    <s v="ESE Hospital San Juan de Dios de Valdivia"/>
    <s v="En ejecución"/>
    <m/>
    <s v="Neida Elena García Pulgarín"/>
    <s v="Tipo C:  Supervisión"/>
    <s v="Técnica, jurídica, administrativa, contable y financiera"/>
  </r>
  <r>
    <x v="5"/>
    <n v="93141506"/>
    <s v="Integrar esfuerzos para la promoción del desarrollo integral temprano de la primera infancia bajo la modalidad Familiar, en el municipio de Valparaíso."/>
    <d v="2017-11-11T00:00:00"/>
    <s v="8 meses"/>
    <s v="Régimen Especial - Artículo 95 Ley 489 de 1998"/>
    <s v="Recursos Nacionales"/>
    <e v="#REF!"/>
    <n v="104401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1"/>
    <n v="19541"/>
    <d v="2017-11-10T00:00:00"/>
    <s v="N/A"/>
    <n v="4600007833"/>
    <x v="1"/>
    <s v="ESE Hospital San Juan de Dios de Valparaíso"/>
    <s v="En ejecución"/>
    <m/>
    <s v="Davis Isaza Martínez"/>
    <s v="Tipo C:  Supervisión"/>
    <s v="Técnica, jurídica, administrativa, contable y financiera"/>
  </r>
  <r>
    <x v="5"/>
    <n v="93141506"/>
    <s v="Integrar esfuerzos para la promoción del desarrollo integral temprano de la primera infancia bajo el modelo flexible Buen Comienzo Antioquia, en el municipio de Yarumal y para la implementación del Sistema Departamental de Gestión del Desarrollo Integral Temprano."/>
    <d v="2017-11-11T00:00:00"/>
    <s v="8 meses"/>
    <s v="Régimen Especial - Artículo 95 Ley 489 de 1998"/>
    <s v="Recursos Nacionales"/>
    <e v="#REF!"/>
    <n v="5470577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22"/>
    <n v="19542"/>
    <d v="2017-11-10T00:00:00"/>
    <s v="N/A"/>
    <n v="4600007804"/>
    <x v="1"/>
    <s v="ESE Hospital San Juan de Dios de Yarumal"/>
    <s v="En ejecución"/>
    <m/>
    <s v="Davis Isaza Martínez"/>
    <s v="Tipo C:  Supervisión"/>
    <s v="Técnica, jurídica, administrativa, contable y financiera"/>
  </r>
  <r>
    <x v="5"/>
    <n v="93141506"/>
    <s v="Integrar esfuerzos para la promoción del desarrollo integral temprano de la primera infancia bajo la modalidad Familiar, en el municipio de Liborina."/>
    <d v="2017-11-11T00:00:00"/>
    <s v="8 meses"/>
    <s v="Régimen Especial - Artículo 95 Ley 489 de 1998"/>
    <s v="Recursos Nacionales"/>
    <e v="#REF!"/>
    <n v="39046161"/>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4"/>
    <n v="19543"/>
    <d v="2017-11-10T00:00:00"/>
    <s v="N/A"/>
    <n v="4600007821"/>
    <x v="1"/>
    <s v="ESE Hospital San Lorenzo de Liborina"/>
    <s v="En ejecución"/>
    <m/>
    <s v="Steven Cortina Yarce"/>
    <s v="Tipo C:  Supervisión"/>
    <s v="Técnica, jurídica, administrativa, contable y financiera"/>
  </r>
  <r>
    <x v="5"/>
    <n v="93141506"/>
    <s v="Integrar esfuerzos para la promoción del desarrollo integral temprano de la primera infancia bajo la modalidad familiar en el municipio de San Jerónimo."/>
    <d v="2017-11-11T00:00:00"/>
    <s v="8 meses"/>
    <s v="Régimen Especial - Artículo 95 Ley 489 de 1998"/>
    <s v="Recursos Nacionales"/>
    <e v="#REF!"/>
    <n v="26204777"/>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6"/>
    <n v="19544"/>
    <d v="2017-11-10T00:00:00"/>
    <s v="N/A"/>
    <n v="4600007811"/>
    <x v="1"/>
    <s v="ESE Hospital San Luis Beltran de San Jerónimo "/>
    <s v="En ejecución"/>
    <m/>
    <s v="Lillana Lid Zuluaga Aristábal"/>
    <s v="Tipo C:  Supervisión"/>
    <s v="Técnica, jurídica, administrativa, contable y financiera"/>
  </r>
  <r>
    <x v="5"/>
    <n v="93141506"/>
    <s v="Integrar esfuerzos para la promoción del desarrollo integral temprano de la primera infancia bajo la modalidad Familiar, en el municipio de Sabanalarga."/>
    <d v="2017-11-11T00:00:00"/>
    <s v="8 meses"/>
    <s v="Régimen Especial - Artículo 95 Ley 489 de 1998"/>
    <s v="Recursos Nacionales"/>
    <e v="#REF!"/>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7"/>
    <n v="19545"/>
    <d v="2017-11-10T00:00:00"/>
    <s v="N/A"/>
    <n v="4600007773"/>
    <x v="1"/>
    <s v="ESE Hospital San Pedro de Sabanalarga"/>
    <s v="En ejecución"/>
    <m/>
    <s v="Lillana Lid Zuluaga Aristábal"/>
    <s v="Tipo C:  Supervisión"/>
    <s v="Técnica, jurídica, administrativa, contable y financiera"/>
  </r>
  <r>
    <x v="5"/>
    <n v="93141506"/>
    <s v="Integrar esfuerzos para la promoción del desarrollo integral temprano de la primera infancia bajo la modalidad Familiar, en el municipio de Andes."/>
    <d v="2017-11-11T00:00:00"/>
    <s v="8 meses"/>
    <s v="Régimen Especial - Artículo 95 Ley 489 de 1998"/>
    <s v="Recursos Nacionales"/>
    <e v="#REF!"/>
    <n v="522007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0"/>
    <n v="19546"/>
    <d v="2017-11-10T00:00:00"/>
    <s v="N/A"/>
    <n v="4600007893"/>
    <x v="1"/>
    <s v="ESE Hospital San Rafael de Andes"/>
    <s v="En ejecución"/>
    <m/>
    <s v="Steven Cortina Yarce"/>
    <s v="Tipo C:  Supervisión"/>
    <s v="Técnica, jurídica, administrativa, contable y financiera"/>
  </r>
  <r>
    <x v="5"/>
    <n v="93141506"/>
    <s v="Integrar esfuerzos para la promoción del desarrollo integral temprano de la primera infancia bajo la modalidad familiar, en el municipio de Girardota"/>
    <d v="2017-11-11T00:00:00"/>
    <s v="8 meses"/>
    <s v="Régimen Especial - Artículo 95 Ley 489 de 1998"/>
    <s v="Recursos Nacionales"/>
    <e v="#REF!"/>
    <n v="4280461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4"/>
    <n v="19547"/>
    <d v="2017-11-10T00:00:00"/>
    <s v="N/A"/>
    <n v="4600007894"/>
    <x v="1"/>
    <s v="ESE Hospital San Rafael de Girardota "/>
    <s v="En ejecución"/>
    <m/>
    <s v="Pilar Álvarez Acosta"/>
    <s v="Tipo C:  Supervisión"/>
    <s v="Técnica, jurídica, administrativa, contable y financiera"/>
  </r>
  <r>
    <x v="5"/>
    <n v="93141506"/>
    <s v="Integrar esfuerzos para la promoción del desarrollo integral temprano de la primera infancia bajo el modelo flexible Buen Comienzo Antioquia, en el municipio de Itagüí y para la implementación del Sistema Departamental de Gestión del Desarrollo Integral Temprano."/>
    <d v="2017-11-11T00:00:00"/>
    <s v="8 meses"/>
    <s v="Régimen Especial - Artículo 95 Ley 489 de 1998"/>
    <s v="Recursos Nacionales"/>
    <e v="#REF!"/>
    <n v="2000973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6"/>
    <n v="19548"/>
    <d v="2017-11-10T00:00:00"/>
    <s v="N/A"/>
    <n v="4600007838"/>
    <x v="1"/>
    <s v="ESE Hospital del Sur Gabriel Jaramillo Piedrahita"/>
    <s v="En ejecución"/>
    <m/>
    <s v="Lillana Lid Zuluaga Aristábal"/>
    <s v="Tipo C:  Supervisión"/>
    <s v="Técnica, jurídica, administrativa, contable y financiera"/>
  </r>
  <r>
    <x v="5"/>
    <n v="93141506"/>
    <s v="Integrar esfuerzos para la promoción del desarrollo integral temprano de la primera infancia bajo la modalidad Familiar, en el municipio de Jericó."/>
    <d v="2017-11-11T00:00:00"/>
    <s v="8 meses"/>
    <s v="Régimen Especial - Artículo 95 Ley 489 de 1998"/>
    <s v="Recursos Nacionales"/>
    <e v="#REF!"/>
    <n v="208803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6"/>
    <n v="19549"/>
    <d v="2017-11-10T00:00:00"/>
    <s v="N/A"/>
    <n v="4600007762"/>
    <x v="1"/>
    <s v="ESE Hospital San Rafael de Jericó"/>
    <s v="En ejecución"/>
    <m/>
    <s v="Carlos Alberto Sañudo Correa"/>
    <s v="Tipo C:  Supervisión"/>
    <s v="Técnica, jurídica, administrativa, contable y financiera"/>
  </r>
  <r>
    <x v="5"/>
    <n v="93141506"/>
    <s v="Integrar esfuerzos para la promoción del desarrollo integral temprano de la primera infancia bajo la modalidad familiar en el municipio de San Luis."/>
    <d v="2017-11-11T00:00:00"/>
    <s v="8 meses"/>
    <s v="Régimen Especial - Artículo 95 Ley 489 de 1998"/>
    <s v="Recursos Nacionales"/>
    <e v="#REF!"/>
    <n v="4489264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67"/>
    <n v="19550"/>
    <d v="2017-11-10T00:00:00"/>
    <s v="N/A"/>
    <n v="4600007764"/>
    <x v="1"/>
    <s v="ESE Hospital San Rafael de San Luis "/>
    <s v="En ejecución"/>
    <m/>
    <s v="Lillana Lid Zuluaga Aristábal"/>
    <s v="Tipo C:  Supervisión"/>
    <s v="Técnica, jurídica, administrativa, contable y financiera"/>
  </r>
  <r>
    <x v="5"/>
    <n v="93141506"/>
    <s v="Integrar esfuerzos para la promoción del desarrollo integral temprano de la primera infancia bajo la modalidad familiar, en el municipio de Santo Domingo"/>
    <d v="2017-11-11T00:00:00"/>
    <s v="8 meses"/>
    <s v="Régimen Especial - Artículo 95 Ley 489 de 1998"/>
    <s v="Recursos Nacionales"/>
    <e v="#REF!"/>
    <n v="32886473"/>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0"/>
    <n v="19551"/>
    <d v="2017-11-10T00:00:00"/>
    <s v="N/A"/>
    <n v="4600007803"/>
    <x v="1"/>
    <s v="ESE Hospital San Rafael de Santo Domingo "/>
    <s v="En ejecución"/>
    <m/>
    <s v="Pilar Álvarez Acosta"/>
    <s v="Tipo C:  Supervisión"/>
    <s v="Técnica, jurídica, administrativa, contable y financiera"/>
  </r>
  <r>
    <x v="5"/>
    <n v="93141506"/>
    <s v="Integrar esfuerzos para la promoción del desarrollo integral temprano de la primera infancia bajo la modalidad Familiar, en el municipio de Venecia."/>
    <d v="2017-11-11T00:00:00"/>
    <s v="8 meses"/>
    <s v="Régimen Especial - Artículo 95 Ley 489 de 1998"/>
    <s v="Recursos Nacionales"/>
    <e v="#REF!"/>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73"/>
    <n v="19552"/>
    <d v="2017-11-10T00:00:00"/>
    <s v="N/A"/>
    <n v="4600007809"/>
    <x v="1"/>
    <s v="ESE Hospital San Rafael de Venecia"/>
    <s v="En ejecución"/>
    <m/>
    <s v="Carlos Alberto Sañudo Correa"/>
    <s v="Tipo C:  Supervisión"/>
    <s v="Técnica, jurídica, administrativa, contable y financiera"/>
  </r>
  <r>
    <x v="5"/>
    <n v="93141506"/>
    <s v="Integrar esfuerzos para la promoción del desarrollo integral temprano de la primera infancia bajo la modalidad Familiar, en el municipio de Yolombó."/>
    <d v="2017-11-11T00:00:00"/>
    <s v="8 meses"/>
    <s v="Régimen Especial - Artículo 95 Ley 489 de 1998"/>
    <s v="Recursos Nacionales"/>
    <e v="#REF!"/>
    <n v="9667578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2"/>
    <n v="19553"/>
    <d v="2017-11-10T00:00:00"/>
    <s v="N/A"/>
    <n v="4600007766"/>
    <x v="1"/>
    <s v="ESE Hospital San Rafael de Yolombó"/>
    <s v="En ejecución"/>
    <m/>
    <s v="Carlos Alberto Sañudo Correa"/>
    <s v="Tipo C:  Supervisión"/>
    <s v="Técnica, jurídica, administrativa, contable y financiera"/>
  </r>
  <r>
    <x v="5"/>
    <n v="93141506"/>
    <s v="Integrar esfuerzos para la promoción del desarrollo integral temprano de la primera infancia bajo la modalidad Familiar, en el municipio de Barbosa."/>
    <d v="2017-11-11T00:00:00"/>
    <s v="8 meses"/>
    <s v="Régimen Especial - Artículo 95 Ley 489 de 1998"/>
    <s v="Recursos Nacionales"/>
    <e v="#REF!"/>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4"/>
    <n v="19554"/>
    <d v="2017-11-10T00:00:00"/>
    <s v="N/A"/>
    <n v="4600007776"/>
    <x v="1"/>
    <s v="ESE Hospital San Vicente de Paul de Barbosa"/>
    <s v="En ejecución"/>
    <m/>
    <s v="Carlos Alberto Sañudo Correa"/>
    <s v="Tipo C:  Supervisión"/>
    <s v="Técnica, jurídica, administrativa, contable y financiera"/>
  </r>
  <r>
    <x v="5"/>
    <n v="93141506"/>
    <s v="Integrar esfuerzos para la promoción del desarrollo integral temprano de la primera infancia bajo la modalidad Familiar, en el municipio de Pueblorrico."/>
    <d v="2017-11-11T00:00:00"/>
    <s v="8 meses"/>
    <s v="Régimen Especial - Artículo 95 Ley 489 de 1998"/>
    <s v="Recursos Nacionales"/>
    <e v="#REF!"/>
    <n v="1566022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87"/>
    <n v="19555"/>
    <d v="2017-11-10T00:00:00"/>
    <s v="N/A"/>
    <n v="4600007805"/>
    <x v="1"/>
    <s v="ESE Hospital San Vicente de Paul de Pueblorrico"/>
    <s v="En ejecución"/>
    <m/>
    <s v="Steven Cortina Yarce"/>
    <s v="Tipo C:  Supervisión"/>
    <s v="Técnica, jurídica, administrativa, contable y financiera"/>
  </r>
  <r>
    <x v="5"/>
    <n v="93141506"/>
    <s v="Integrar esfuerzos para la promoción del desarrollo integral temprano de la primera infancia bajo la modalidad Familiar, en el municipio de Fredonia."/>
    <d v="2017-11-11T00:00:00"/>
    <s v="8 meses"/>
    <s v="Régimen Especial - Artículo 95 Ley 489 de 1998"/>
    <s v="Recursos Nacionales"/>
    <e v="#REF!"/>
    <n v="4071658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0"/>
    <n v="19556"/>
    <d v="2017-11-10T00:00:00"/>
    <s v="N/A"/>
    <n v="4600007822"/>
    <x v="1"/>
    <s v="ESE Hospital Santa Lucia de Fredonia"/>
    <s v="En ejecución"/>
    <m/>
    <s v="Carlos Alberto Sañudo Correa"/>
    <s v="Tipo C:  Supervisión"/>
    <s v="Técnica, jurídica, administrativa, contable y financiera"/>
  </r>
  <r>
    <x v="5"/>
    <n v="93141506"/>
    <s v="Integrar esfuerzos para la promoción del desarrollo integral temprano de la primera infancia bajo la modalidad Familiar, en el municipio de Copacabana."/>
    <d v="2017-11-11T00:00:00"/>
    <s v="8 meses"/>
    <s v="Régimen Especial - Artículo 95 Ley 489 de 1998"/>
    <s v="Recursos Nacionales"/>
    <e v="#REF!"/>
    <n v="3132045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2"/>
    <n v="19557"/>
    <d v="2017-11-10T00:00:00"/>
    <s v="N/A"/>
    <n v="4600007835"/>
    <x v="1"/>
    <s v="ESE Hospital Santa Margarita de Copacabana"/>
    <s v="En ejecución"/>
    <m/>
    <s v="Steven Cortina Yarce"/>
    <s v="Tipo C:  Supervisión"/>
    <s v="Técnica, jurídica, administrativa, contable y financiera"/>
  </r>
  <r>
    <x v="5"/>
    <n v="93141506"/>
    <s v="Integrar esfuerzos para la promoción del desarrollo integral temprano de la primera infancia bajo la modalidad Familiar, en el municipio de Santa Bárbara."/>
    <d v="2017-11-11T00:00:00"/>
    <s v="8 meses"/>
    <s v="Régimen Especial - Artículo 95 Ley 489 de 1998"/>
    <s v="Recursos Nacionales"/>
    <e v="#REF!"/>
    <n v="27770799"/>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896"/>
    <n v="19558"/>
    <d v="2017-11-10T00:00:00"/>
    <s v="N/A"/>
    <n v="4600007876"/>
    <x v="1"/>
    <s v="ESE Hospital Santa Maria de Santa Barbara"/>
    <s v="En ejecución"/>
    <m/>
    <s v="Steven Cortina Yarce"/>
    <s v="Tipo C:  Supervisión"/>
    <s v="Técnica, jurídica, administrativa, contable y financiera"/>
  </r>
  <r>
    <x v="5"/>
    <n v="93141506"/>
    <s v="Integrar esfuerzos para la promoción del desarrollo integral temprano de la primera infancia bajo el modelo flexible Buen Comienzo Antioquia, modalidad institucional en el municipio de Arboletes y para la implementación del Sistema Departamental de Gestión del Desarrollo Integral Temprano"/>
    <d v="2017-11-11T00:00:00"/>
    <s v="8 meses"/>
    <s v="Régimen Especial - Artículo 95 Ley 489 de 1998"/>
    <s v="Recursos Nacionales"/>
    <e v="#REF!"/>
    <n v="146813258"/>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0"/>
    <n v="19560"/>
    <d v="2017-11-10T00:00:00"/>
    <s v="N/A"/>
    <n v="4600007886"/>
    <x v="1"/>
    <s v="Instituto Municipal de Deportes de Arboletes - Imderar"/>
    <s v="En ejecución"/>
    <m/>
    <s v="Neida Elena García Pulgarín"/>
    <s v="Tipo C:  Supervisión"/>
    <s v="Técnica, jurídica, administrativa, contable y financiera"/>
  </r>
  <r>
    <x v="5"/>
    <n v="93141506"/>
    <s v="Integrar esfuerzos para la promoción del desarrollo integral temprano de la primera infancia bajo la modalidad Familiar e Institucional, en el municipio de El Peñol."/>
    <d v="2017-11-11T00:00:00"/>
    <s v="8 meses"/>
    <s v="Régimen Especial - Artículo 95 Ley 489 de 1998"/>
    <s v="Recursos Nacionales"/>
    <e v="#REF!"/>
    <n v="79949265"/>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15"/>
    <n v="19528"/>
    <d v="2017-11-10T00:00:00"/>
    <s v="N/A"/>
    <n v="4600007841"/>
    <x v="1"/>
    <s v="ESE Hospital San Juan de Dios de El Peñol"/>
    <s v="En ejecución"/>
    <m/>
    <s v="Carlos Alberto Sañudo Correa"/>
    <s v="Tipo C:  Supervisión"/>
    <s v="Técnica, jurídica, administrativa, contable y financiera"/>
  </r>
  <r>
    <x v="5"/>
    <n v="93141506"/>
    <s v="Integrar esfuerzos para la promoción del desarrollo integral temprano de la primera infancia bajo la modalidad Familiar, en el municipio de Caramanta"/>
    <d v="2017-11-11T00:00:00"/>
    <s v="8 meses"/>
    <s v="Régimen Especial - Artículo 95 Ley 489 de 1998"/>
    <s v="Recursos Nacionales"/>
    <e v="#REF!"/>
    <n v="20880300"/>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n v="7901"/>
    <n v="19519"/>
    <d v="2017-11-10T00:00:00"/>
    <s v="N/A"/>
    <n v="4600007840"/>
    <x v="1"/>
    <s v="ESE Hospital San Antonio de Caramanta"/>
    <s v="En ejecución"/>
    <m/>
    <s v="Tatiana Ramírez Hernández"/>
    <s v="Tipo C:  Supervisión"/>
    <s v="Técnica, jurídica, administrativa, contable y financiera"/>
  </r>
  <r>
    <x v="5"/>
    <n v="93151501"/>
    <s v="Brindar apoyo a la realización de las acciones técnicas, administrativas, jurídicas y financieras que permitan la implementación de las políticas públicas de Primera Infancia e Infancia y Adolescencia del Departamento de Antioquia."/>
    <d v="2018-01-01T00:00:00"/>
    <s v="8 meses"/>
    <s v="Contratación Directa - Contratos Interadministrativos"/>
    <s v="Recursos propios"/>
    <e v="#REF!"/>
    <m/>
    <s v="SI"/>
    <s v="Aprobadas"/>
    <s v="Santiago Morales Quijano"/>
    <s v="Jurídico"/>
    <s v="3839245"/>
    <s v="santiago.morales@antioquia.gov.co"/>
    <s v="Estrategia Departamental Buen Comienzo Antioquia"/>
    <s v="*Niños y niñas de cero a cinco años de áreas rurales y urbanas atendidos integralmente"/>
    <s v="*Implementación Estrategia Buen Comienzo en Antioquia"/>
    <s v="07-0061"/>
    <s v="*120 municipios con asesoría y asitencia técnica_x000a_*3000 agentes educativos cualificados"/>
    <s v="*Atención integral de calidad_x000a_*cualificación de agentes educativos"/>
    <s v="2017SS380001"/>
    <s v="N/A"/>
    <d v="2017-11-10T00:00:00"/>
    <s v="N/A"/>
    <s v="2017SS380001"/>
    <x v="1"/>
    <s v="Universidad de Antioquia"/>
    <s v="En ejecución"/>
    <m/>
    <s v="Davis Isaza Martínez"/>
    <s v="Tipo C:  Supervisión"/>
    <s v="Técnica, jurídica, administrativa, contable y financiera"/>
  </r>
  <r>
    <x v="5"/>
    <n v="93151501"/>
    <s v="Apoyar la realización de las acciones técnicas y administrativas que permitan la implementación del programa Antioquia Joven en el Departamento de Antioquia. "/>
    <d v="2017-11-01T00:00:00"/>
    <s v="8 meses"/>
    <s v="Contratación Directa - Contratos Interadministrativos"/>
    <s v="Recursos propios"/>
    <e v="#REF!"/>
    <n v="411156483"/>
    <s v="SI"/>
    <s v="Aprobadas"/>
    <s v="Santiago Morales Quijano"/>
    <s v="Jurídico"/>
    <s v="3839246"/>
    <s v="santiago.morales@antioquia.gov.co"/>
    <s v="Antioquia Joven"/>
    <m/>
    <m/>
    <m/>
    <m/>
    <m/>
    <n v="7935"/>
    <n v="19593"/>
    <d v="2017-11-10T00:00:00"/>
    <s v="N/A"/>
    <n v="4600007845"/>
    <x v="1"/>
    <s v="Institución Universitaria Colegio Mayor de Antioquia"/>
    <s v="En ejecución"/>
    <m/>
    <s v="Davis Isaza Martínez"/>
    <s v="Tipo C:  Supervisión"/>
    <s v="Técnica, jurídica, administrativa, contable y financiera"/>
  </r>
  <r>
    <x v="5"/>
    <n v="93141506"/>
    <s v="Desarrollar acciones conjuntas para la realización de una estrategia audiovisual encaminada a promover la participación y el liderazgo de los jóvenes del departamento a través de escenarios de confrontación pacífica."/>
    <d v="2017-11-01T00:00:00"/>
    <s v="6 meses"/>
    <s v="Régimen Especial - Artículo 95 Ley 489 de 1998"/>
    <s v="Recursos propios"/>
    <e v="#REF!"/>
    <n v="83201282"/>
    <s v="SI"/>
    <s v="Aprobadas"/>
    <s v="Santiago Morales Quijano"/>
    <s v="Jurídico"/>
    <s v="3839246"/>
    <s v="santiago.morales@antioquia.gov.co"/>
    <s v="Antioquia Joven"/>
    <m/>
    <m/>
    <m/>
    <m/>
    <m/>
    <n v="7954"/>
    <n v="19608"/>
    <d v="2017-11-10T00:00:00"/>
    <s v="N/A"/>
    <n v="4600007861"/>
    <x v="1"/>
    <s v="Sociedad Televisión de Antioquia Ltda - TELEANTIOQUIA"/>
    <s v="En ejecución"/>
    <m/>
    <s v="Davis Isaza Martínez"/>
    <s v="Tipo C:  Supervisión"/>
    <s v="Técnica, jurídica, administrativa, contable y financiera"/>
  </r>
  <r>
    <x v="5"/>
    <n v="81112105"/>
    <s v="Prestar el servicio de Hosting dedicado para alojar el sistema de información web de la Estrategia Departamental de Atención Integral a la Primera Infancia - Buen Comienzo Antioquia "/>
    <d v="2017-11-01T00:00:00"/>
    <s v="12 meses"/>
    <s v="Mínima cuantía"/>
    <s v="Recursos propios"/>
    <e v="#REF!"/>
    <m/>
    <s v="SI"/>
    <s v="Aprobadas"/>
    <s v="Santiago Morales Quijano"/>
    <s v="Jurídico"/>
    <s v="3839245"/>
    <s v="santiago.morales@antioquia.gov.co"/>
    <s v="Estrategia Departamental Buen Comienzo Antioquia"/>
    <s v="*Familias que participan en procesos de formación para el desarrollo de capacidades parentales"/>
    <s v="*Implementación Estrategia Buen Comienzo en Antioquia"/>
    <s v="07-0061"/>
    <s v="59.181 registros de matricula"/>
    <s v="*Seguimiento a través de sistemas de información"/>
    <s v="2017SS380002"/>
    <s v="N/A"/>
    <d v="2017-12-14T00:00:00"/>
    <s v="N/A"/>
    <s v="2017SS380002"/>
    <x v="1"/>
    <s v="Gopher Group"/>
    <s v="Celebrado sin iniciar"/>
    <m/>
    <m/>
    <s v="Tipo C:  Supervisión"/>
    <s v="Técnica, jurídica, administrativa, contable y financiera"/>
  </r>
  <r>
    <x v="5"/>
    <n v="93141509"/>
    <s v="Integrar esfuerzos y recursos técnicos, administrativos y financieros para el desarrollo de acciones de implementación de la política de estado “De Cero a Siempre” y de la política departamental Buen Comienzo Antioquia, en el marco de la gestión intersectorial, para la promoción del desarrollo integral de la Primera Infancia."/>
    <d v="2017-10-01T00:00:00"/>
    <s v="Hasta el 31 de Julio de 2018"/>
    <s v="Régimen Especial - Artículo 95 Ley 489 de 1999"/>
    <s v="Recursos Nacionales"/>
    <e v="#REF!"/>
    <m/>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s v="N/A"/>
    <s v="N/A"/>
    <d v="2017-09-30T00:00:00"/>
    <s v="N/A"/>
    <n v="896"/>
    <x v="1"/>
    <s v="Instituto Colombiano de Bienestar Familiar - ICBF"/>
    <s v="En ejecución"/>
    <s v="Consiste en un convenio marco suscrito con el ICBF, en el cual se apropian los recursos para ejecutarse en los convenios derivados."/>
    <s v="Alejandra Carvajal (con personal de apoyo técnico)"/>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38421408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6"/>
    <x v="1"/>
    <s v="Fundación de atención a la niñez - FAN"/>
    <s v="En ejecución"/>
    <m/>
    <s v="Alejandra Carvajal Román"/>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24419331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81"/>
    <x v="1"/>
    <s v="Unión Temporal Construyendo Vida con Valores 2018"/>
    <s v="En ejecución"/>
    <m/>
    <s v="Pilar Álvarez Acosta"/>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243359898"/>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1"/>
    <x v="1"/>
    <s v="Fundación Universitaria Autonoma de las Americas"/>
    <s v="En ejecución"/>
    <m/>
    <s v="Carlos Alberto Sañudo Correa"/>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241346245"/>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8"/>
    <x v="1"/>
    <s v="Fundación las Golondrinas "/>
    <s v="En ejecución"/>
    <m/>
    <s v="Lillana Lid Zuluaga Aristábal"/>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228805242"/>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7"/>
    <x v="1"/>
    <s v="Corporacion Colombia Avanza"/>
    <s v="En ejecución"/>
    <m/>
    <s v="Steven Cortina Yarce"/>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230401912"/>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5"/>
    <x v="1"/>
    <s v="Corporación Educativa para el Desarrollo Integral -COREDI"/>
    <s v="En ejecución"/>
    <m/>
    <s v="Alejandra Carvajal Román"/>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258348779"/>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0"/>
    <x v="1"/>
    <s v="Corporacion Abrazar"/>
    <s v="En ejecución"/>
    <m/>
    <s v="Pilar Álvarez Acosta"/>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236642550"/>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75"/>
    <x v="1"/>
    <s v="Unión Temporal C-C"/>
    <s v="En ejecución"/>
    <m/>
    <s v="Carlos Alberto Sañudo Correa"/>
    <s v="Tipo C:  Supervisión"/>
    <s v="Técnica, jurídica, administrativa, contable y financiera"/>
  </r>
  <r>
    <x v="5"/>
    <n v="93141506"/>
    <s v="Integrar esfuerzos para la promoción del desarrollo integral temprano de la primera infancia en el Departamento de Antioquia, y para la implementación del Sistema Departamental de Gestión del Desarrollo Integral Temprano."/>
    <d v="2017-11-01T00:00:00"/>
    <s v="Hasta el 31 de Julio de 2018"/>
    <s v="Régimen Especial - Decreto 092 de 2017"/>
    <s v="Recursos Nacionales"/>
    <e v="#REF!"/>
    <n v="240272194"/>
    <s v="SI"/>
    <s v="Aprobadas"/>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n v="7857"/>
    <n v="19572"/>
    <d v="2017-11-08T00:00:00"/>
    <s v="S2017060112156"/>
    <n v="4600007969"/>
    <x v="1"/>
    <s v="Corporación Proyecto de Empuje para Colaboración y Ayuda Social -PECAS"/>
    <s v="En ejecución"/>
    <m/>
    <s v="Carlos Alberto Sañudo Correa"/>
    <s v="Tipo C:  Supervisión"/>
    <s v="Técnica, jurídica, administrativa, contable y financiera"/>
  </r>
  <r>
    <x v="5"/>
    <n v="93141506"/>
    <s v="Integrar esfuerzos para la promoción del desarrollo integral temprano de la primera infancia bajo la modalidad propia en los municipios de Murindó, Mutatá, Necoclí y Turbo."/>
    <d v="2018-01-01T00:00:00"/>
    <s v="Hasta el 31 de Julio de 2018"/>
    <s v="Régimen Especial - Decreto 092 de 2017"/>
    <s v="Recursos Nacionales"/>
    <n v="753083520"/>
    <m/>
    <s v="NO"/>
    <s v="N/A"/>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2"/>
    <m/>
    <s v="Sin iniciar etapa precontractual"/>
    <m/>
    <s v="Carlos Alberto Sañudo Correa"/>
    <s v="Tipo C:  Supervisión"/>
    <s v="Técnica, jurídica, administrativa, contable y financiera"/>
  </r>
  <r>
    <x v="5"/>
    <n v="93141506"/>
    <s v="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
    <d v="2018-01-01T00:00:00"/>
    <s v="Hasta el 31 de Julio de 2018"/>
    <s v="Régimen Especial - Decreto 092 de 2017"/>
    <s v="Recursos Nacionales"/>
    <n v="515897524"/>
    <m/>
    <s v="NO"/>
    <s v="N/A"/>
    <s v="Santiago Morales Quijano"/>
    <s v="Jurídico"/>
    <s v="3839246"/>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2"/>
    <m/>
    <s v="Sin iniciar etapa precontractual"/>
    <m/>
    <s v="Carlos Alberto Sañudo Correa"/>
    <s v="Tipo C:  Supervisión"/>
    <s v="Técnica, jurídica, administrativa, contable y financiera"/>
  </r>
  <r>
    <x v="5"/>
    <n v="78111502"/>
    <s v="Adquisición de tiquetes aéreos para los funcionarios adscritos a la Gerencia de Infancia, Adolescencia y juventud"/>
    <d v="2018-01-01T00:00:00"/>
    <s v="11 meses"/>
    <s v="Otro Tipo de Contrato"/>
    <s v="Recursos propios"/>
    <n v="30000000"/>
    <m/>
    <s v="NO"/>
    <s v="N/A"/>
    <s v="Santiago Morales Quijano"/>
    <s v="Jurídico"/>
    <s v="3839245"/>
    <s v="santiago.morales@antioquia.gov.co"/>
    <m/>
    <m/>
    <m/>
    <m/>
    <m/>
    <m/>
    <m/>
    <m/>
    <m/>
    <m/>
    <m/>
    <x v="2"/>
    <m/>
    <s v="Sin iniciar etapa precontractual"/>
    <s v="Proceso que realizará la secretaría general. Se aportará CDP para la contratación"/>
    <s v="Steven Cortina Yarce"/>
    <s v="Tipo C:  Supervisión"/>
    <s v="Técnica, jurídica, administrativa, contable y financiera"/>
  </r>
  <r>
    <x v="5"/>
    <n v="93141506"/>
    <s v="Integrar esfuerzos para la promoción del desarrollo integral temprano de la primera infancia con enfoque diferencial bajo el modelo flexible Buen Comienzo Antioquia y la modalidad familiar en los municipios de Necoclí, Arboletes, Turbo, San Juan de Urabá y San Pedro de Urabá, y para la implementación del Sistema Departamental de Gestión del Desarrollo Integral temprano."/>
    <d v="2018-01-01T00:00:00"/>
    <s v="6,5 meses"/>
    <s v="Régimen Especial - Decreto 092 de 2017"/>
    <s v="Recursos Nacionales"/>
    <n v="551752401"/>
    <m/>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_x000a_*Encuentros regionales de agentes educativos_x000a_*Cualificación de agentes educativos"/>
    <m/>
    <m/>
    <m/>
    <m/>
    <m/>
    <x v="2"/>
    <m/>
    <m/>
    <m/>
    <m/>
    <s v="Tipo A1: Supervisión e Interventoría Integral"/>
    <s v="Técnica, jurídica, administrativa, contable y financiera"/>
  </r>
  <r>
    <x v="5"/>
    <n v="86101705"/>
    <s v="Cualificar a agentes educativos y actores corresponsables de primera infancia, para el desarrollo de la política departamental Buen Comienzo Antioquia."/>
    <d v="2018-03-01T00:00:00"/>
    <s v="3.4 meses"/>
    <s v="Selección Abreviada - Menor Cuantía"/>
    <s v="Recursos propios"/>
    <n v="780787891"/>
    <m/>
    <s v="NO"/>
    <s v="N/A"/>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
    <s v="*Implementación Estrategia Buen Comienzo en Antioquia"/>
    <s v="07-0061"/>
    <s v="3 procesos de cualificación"/>
    <s v="Cualificación de agentes educativos"/>
    <m/>
    <n v="21202"/>
    <m/>
    <m/>
    <m/>
    <x v="4"/>
    <m/>
    <s v="En etapa precontractual"/>
    <m/>
    <s v="Por definir"/>
    <s v="Tipo C:  Supervisión"/>
    <s v="Técnica, jurídica, administrativa, contable y financiera"/>
  </r>
  <r>
    <x v="5"/>
    <n v="93151501"/>
    <s v="Realizar la interventoría integral a los procesos contractuales de la estrategia de atención integral a  la primera infancia “Buen Comienzo Antioquia”."/>
    <d v="2017-12-01T00:00:00"/>
    <s v=" 8 meses"/>
    <s v="Concurso de Méritos"/>
    <s v="Recursos propios"/>
    <e v="#REF!"/>
    <m/>
    <s v="SI"/>
    <s v="Aprobadas"/>
    <s v="Santiago Morales Quijano"/>
    <s v="Jurídico"/>
    <s v="3839245"/>
    <s v="santiago.morales@antioquia.gov.co"/>
    <s v="Estrategia Departamental Buen Comienzo Antioquia"/>
    <s v="*Niños y niñas de cero a cinco años de áreas rurales y atendidos integralmente con enfoque diferencial anual_x000a_*Niños y niñas de cero a cinco años de áreas urbanas atendidos integralmente con enfoque diferencial anual_x000a_*Madres gestantes con atención integral anual_x000a_*Madres lactantes con atención integral anual"/>
    <s v="*Implementación Estrategia Buen Comienzo en Antioquia"/>
    <s v="07-0061"/>
    <s v="*33 .486 niños y niñas rurales_x000a_*19.666 niños y niñas urbanos_x000a_*1910 madres gestantes_x000a_*4119 madres Lactantes"/>
    <s v="*Atención integral de calidad"/>
    <m/>
    <m/>
    <m/>
    <m/>
    <m/>
    <x v="2"/>
    <m/>
    <s v="Sin iniciar etapa precontractual"/>
    <m/>
    <s v="Neida Elena García Pulgarín"/>
    <s v="Tipo C:  Supervisión"/>
    <s v="Técnica, jurídica, administrativa, contable y financiera"/>
  </r>
  <r>
    <x v="6"/>
    <s v="72141003 72141104 72141106"/>
    <s v="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18/11/2016 _x000a_"/>
    <d v="2016-09-07T00:00:00"/>
    <s v="22 meses"/>
    <s v="Otro Tipo de Contrato"/>
    <s v="Recursos propios"/>
    <n v="35957367691"/>
    <n v="35957367691"/>
    <s v="NO"/>
    <s v="N/A"/>
    <s v="Rodrigo Echeverry Ochoa"/>
    <s v="Director"/>
    <s v="3837980_x000a_3837981"/>
    <s v="rodrigo.echeverry@antioquia.gov.co_x000a_"/>
    <s v="Pavimentación de la Red Vial Secundaria (RVS)"/>
    <s v="Kilómetros de Vías de la RVS pavimentadas (31050101)"/>
    <s v="Construcción y pavimentación de vías en la Red Vial Secundaria RVS de Antioquia"/>
    <n v="182168001"/>
    <s v="Red Vial Secundaria pavimentada"/>
    <s v="Pavimentación El Limón-Anorí_x000a_"/>
    <s v="5970-LIC-20-08-2016"/>
    <s v="14703 de 23/08/2016_x000a__x000a_20511 de 11/01/2018"/>
    <d v="2016-09-07T18:52:00"/>
    <s v="S2016060093628 de 18/11/2016"/>
    <n v="4600006148"/>
    <x v="1"/>
    <s v="CONSORCIO DESARROLLO VIAL ANORI "/>
    <n v="42733"/>
    <n v="42758"/>
    <n v="43427"/>
    <s v="En ejecución"/>
    <s v="Fecha de Firma del Contrato  29 de diciembre de 2016  _x000a_Fecha de Inicio de Ejecución del Contrato  23 de enero de 2017  _x000a_Plazo de Ejecución del Contrato  22 Meses  _x000a_"/>
  </r>
  <r>
    <x v="6"/>
    <s v="72141003 72141104 72141106"/>
    <s v="INTERVENTORÍA TÉCNICA, AMBIENTAL, ADMINISTRATIVA, FINANCIERA Y LEGAL PARA LA AMPLIACIÓN, RECTIFICACIÓN Y PAVIMENTACIÓN DE LA VÍA ANORÍ - EL LIMÓN EN LA SUBREGIÓN NORDESTE DEL DEPARTAMENTO DE ANTIOQUIA_x000a__x000a_Nota: El objeto figura en la planeación de la contratación de 2018 por tratarse de la vigencia futura 2018 del contrato que fue adjudicado el 26/12/2016 "/>
    <d v="2016-01-31T00:00:00"/>
    <s v="24 meses"/>
    <s v="Otro Tipo de Contrato"/>
    <s v="Recursos propios"/>
    <n v="3995263077"/>
    <n v="3995263077"/>
    <s v="NO"/>
    <s v="N/A"/>
    <s v="Rodrigo Echeverry Ochoa"/>
    <s v="Director"/>
    <s v="3837980 3837981"/>
    <s v="rodrigo.echeverry@antioquia.gov.co_x000a_"/>
    <s v="Pavimentación de la Red Vial Secundaria (RVS)"/>
    <s v="Kilómetros de Vías de la RVS pavimentadas (31050101)"/>
    <s v="Construcción y pavimentación de vías en la Red Vial Secundaria RVS en el Departamento de Antioquia"/>
    <n v="182168001"/>
    <s v="Red Vial Secundaria pavimentada"/>
    <s v="Pavimentación El Limón-Anorí"/>
    <s v="6052-CON-20-14-2016"/>
    <s v="14704 de 23/08/2016_x000a__x000a_20512 de 11/01/2018"/>
    <d v="2016-10-07T17:09:00"/>
    <s v="S2016060100254 de 26/12/2016"/>
    <n v="4600006158"/>
    <x v="1"/>
    <s v="VELNEC S.A "/>
    <n v="42732"/>
    <n v="42758"/>
    <n v="43457"/>
    <s v="En ejecución"/>
    <s v="Fecha de Firma del Contrato  28 de diciembre de 2016  _x000a_Fecha de Inicio de Ejecución del Contrato  23 de enero de 2017  _x000a_Plazo de Ejecución del Contrato  23 Meses _x000a_"/>
  </r>
  <r>
    <x v="6"/>
    <s v="72141003 72141104 72141106"/>
    <s v="MEJORAMIENTO, REHABILITACION Y MANTENIMIENTO DE LAS VÍAS DE LAS SUBREGIONES DE OCCIDENTE  Y URABÁ DEL DEPARTAMENTO DE ANTIOQUIA"/>
    <d v="2017-10-18T14:01:00"/>
    <s v="7 meses"/>
    <s v="Licitación pública"/>
    <s v="Recursos propios"/>
    <n v="5298008866"/>
    <n v="500683025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2-2017"/>
    <s v="20031 de 04/01/2018_x000a_20032 de 04/01/2018_x000a_20033 de 04/01/2018_x000a_20034 de 04/01/2018"/>
    <d v="2017-10-18T14:01:00"/>
    <s v="S2018060000140 de 03/01/2018"/>
    <s v="2018-OO-20-0005"/>
    <x v="1"/>
    <s v="CONSORCIO OCCIDENTE VIAL 02 (IKON GROUP SAS - 75% - RHINO INFRAESTRUCTURE SAS 25%)"/>
    <n v="43130"/>
    <n v="43160"/>
    <n v="43374"/>
    <s v="En ejecución"/>
    <s v="Fecha de Firma del Contrato 30 de enero de 2018_x000a_Fecha de Inicio de Ejecución del Contrato 01 de marzo de 2018_x000a_Plazo de Ejecución del Contrato 7 Meses_x000a__x000a_En trámite RPC a 17/01/2018 del contrato 2018-OO-20-0005_x000a_RESOLUCION DE ADJUDICACION LIC 20-02-2017_x000a_17-01-2018 04:35 PM _x000a__x000a_INFORME EVALUACION LIC-20-02-2017_x000a_07-12-2017 03:58 PM_x000a_ACTA ADUDIENCIA CIERRE LIC-20-02-2017_x000a_20-11-2017 04:22 PM"/>
  </r>
  <r>
    <x v="6"/>
    <n v="81101510"/>
    <s v="INTERVENTORIA TECNICA, ADMINISTRATIVA, AMBIENTAL, FINANCIERA Y LEGAL PARA EL MEJORAMIENTO, REHABILITACION Y MANTENIMIENTO DE LAS VÍAS DE LAS SUBREGIONES DE OCCIDENTE  Y URABÁ DEL DEPARTAMENTO DE ANTIOQUIA"/>
    <d v="2017-10-31T12:24:00"/>
    <s v="8 meses"/>
    <s v="Concurso de Méritos"/>
    <s v="Recursos propios"/>
    <n v="743071007"/>
    <n v="69277482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3-2017"/>
    <s v="20041 de 04/01/2018_x000a_20226 de 09/01/2018"/>
    <d v="2017-10-31T12:24:00"/>
    <s v="S2018060000518 de 09/01/2018"/>
    <s v="2018-SS-20-0007"/>
    <x v="1"/>
    <s v="CONSOCIO BRAAVOS 03 (GRUPO POSSO SAS 70% - HUGO ALFREDO POSSO PRADO 30%)_x000a__x000a_CONSORCIO BRAAVOS 03 INTEGRADO POR GRUPO POSSO SAS. 70% Y HUGO ALFREDO POSSO PRADO 30% representado por HUGO ALFREDO POSSO MONCADA, identificado con cédula de ciudadanía No. 88.197.628, el contrato derivado del Concurso de Méritos No. CON-20-03-2017"/>
    <n v="43136"/>
    <n v="43160"/>
    <n v="43405"/>
    <s v="En ejecución"/>
    <s v="_x000a_Fecha de Firma del Contrato 05 de febrero de 2018_x000a_Fecha de Inicio de Ejecución del Contrato 01 de marzo de 2018_x000a_Plazo de Ejecución del Contrato 8 Meses_x000a__x000a__x000a__x000a_En trámite RPC a 17/01/2018 del contrato 2018-SS-20-0007_x000a__x000a_RESOLUCION DE ADJUDICACION_x000a_26-01-2018 03:46 PM_x000a__x000a_ACTA DE CIERRE Y APERTURA DE PROPUESTAS_x000a_30-11-2017 09:52 AM_x000a_Recursos de vigencias futuras EXCEPCIONALES 2018_x000a__x000a_LISTADO ASISTENCIA AUDIENCIA RIESGOS ACLARACION PLIEGOS CON-20-03-2017_x000a_16-11-2017 04:16 PM"/>
  </r>
  <r>
    <x v="6"/>
    <s v="72141003 72141104 72141106"/>
    <s v="MEJORAMIENTO, REHABILITACION Y MANTENIMIENTO DE LAS VÍAS DE LAS SUBREGIONES NORDESTE Y MAGDALENA MEDIO DEL DEPARTAMENTO DE ANTIOQUIA"/>
    <d v="2017-10-18T11:44:00"/>
    <s v="7 meses"/>
    <s v="Licitación pública"/>
    <s v="Recursos propios"/>
    <n v="5619296375"/>
    <n v="532133479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3-2017"/>
    <s v="20023 de 04/01/2018_x000a_20026 de 04/01/2018_x000a_20027 de 04/01/2018_x000a_20028 de 04/01/2018"/>
    <d v="2017-10-18T11:44:00"/>
    <s v="S2017060178918 de 28/12/2017"/>
    <s v="2018-OO-20-0006"/>
    <x v="1"/>
    <s v="INGENIERIA Y VIAS S.A.S - INGEVIAS SAS_x000a__x000a_INGEVIAS SAS;  NIT 8000298992 ; NOMBRE REPRESENTANTE LEGAL: JUAN SEBASTIAN RIVERA PALACIO"/>
    <n v="43130"/>
    <n v="43160"/>
    <n v="43374"/>
    <s v="En ejecución"/>
    <s v="_x000a_Fecha de Firma del Contrato 30 de enero de 2018_x000a_Fecha de Inicio de Ejecución del Contrato 01 de marzo de 2018_x000a_Plazo de Ejecución del Contrato 7 Meses_x000a__x000a__x000a_En trámite RPC a 17/01/2017 del contrato 2018-OO-20-0006_x000a__x000a_INFORME DE EVALUACION LIC-20-03-2017_x000a_07-12-2017 03:52 PM_x000a_ACTA DE CIERRE Y APERTURA DE PROPUESTAS LIC 20-03_x000a_20-11-2017 04:29 PM"/>
  </r>
  <r>
    <x v="6"/>
    <n v="81101510"/>
    <s v="INTERVENTORÍA TÉCNICA, ADMINISTRATIVA, AMBIENTAL, FINANCIERA Y LEGAL PARA EL MEJORAMIENTO, REHABILITACION Y MANTENIMIENTO DE LAS VÍAS DE LAS SUBREGIONES NORDESTE Y MAGDALENA MEDIO DEL DEPARTAMENTO DE ANTIOQUIA"/>
    <d v="2017-10-31T14:42:00"/>
    <s v="8 meses"/>
    <s v="Concurso de Méritos"/>
    <s v="Recursos propios"/>
    <n v="795675640"/>
    <n v="75260595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4-2017"/>
    <s v="20040 de 04/01/2018"/>
    <d v="2017-10-31T14:42:00"/>
    <s v="S2018060000829 de 11/01/2018"/>
    <s v="2018-SS-20-0008"/>
    <x v="1"/>
    <s v=" CONSORCIO BRAAVOS 04 NIT 9011452480 (GRUPO POSSO SAS, NIT 800007208-9 70% - HUGO ALFREDO POSSO PRADO C.C. 4610382 30%); _x000a__x000a_NOMBRE REPRESENTANTE LEGAL: HUGO ALFREDO POSSO MONCADA"/>
    <n v="43129"/>
    <n v="43160"/>
    <n v="43405"/>
    <s v="En ejecución"/>
    <s v="Fecha de Firma del Contrato 29 de enero de 2018_x000a_Fecha de Inicio de Ejecución del Contrato 29 de enero de 2018_x000a_Plazo de Ejecución del Contrato 8 Meses_x000a__x000a_En trámite RPC a 17/01/2017 del contrato 2018-SS-20-0008_x000a__x000a_ACTA CIERRE Y APERTURA_x000a_30-11-2017 04:27 PM_x000a_Recursos de vigencias futuras EXCEPCIONALES 2018_x000a__x000a_ACTA AUDIENCIA RIESGOS Y LISTADO_x000a_15-11-2017 05:13 PM"/>
  </r>
  <r>
    <x v="6"/>
    <s v="72141003 72141104 72141106"/>
    <s v="MEJORAMIENTO, REHABILITACION Y MANTENIMIENTO DE LAS VÍAS DE LA SUBREGION DEL SUROESTE DEL DEPARTAMENTO DE ANTIOQUIA_x000a_"/>
    <d v="2017-10-18T15:19:00"/>
    <s v="7 meses"/>
    <s v="Licitación pública"/>
    <s v="Recursos propios"/>
    <n v="5770933963"/>
    <n v="545916639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5-2017"/>
    <s v="20014 de 04/01/2018_x000a_20015 de 04/01/2018_x000a_20016 de 04/01/2018_x000a_20018 de 04/01/2018"/>
    <d v="2017-10-18T15:19:00"/>
    <s v="S2017060179120 de 29/12/2017"/>
    <s v="2018-OO-20-0001"/>
    <x v="1"/>
    <s v="EXPLANAN S.A.; NIT 8909105915 _x000a__x000a_NOMBRE REPRESENTANTE LEGAL: DAVID ARISTIZABAL ZULUAGA"/>
    <n v="43130"/>
    <n v="43130"/>
    <m/>
    <s v="Celebrado sin iniciar"/>
    <s v="Fecha de Firma del Contrato 30 de enero de 2018_x000a_Fecha de Inicio de Ejecución del Contrato 30 de enero de 2018_x000a_Plazo de Ejecución del Contrato 7 Meses_x000a__x000a_En trámite RPC a 17/01/2018 del contrato 2018-OO-20-0001_x000a__x000a_INFORME DE EVALUACION_x000a_07-12-2017 06:05 PM_x000a_ACTA DE CIERRE Y APERTURA DE PROPUESTAS LIC 20-05-2017_x000a_21-11-2017 05:28 PM"/>
  </r>
  <r>
    <x v="6"/>
    <n v="81101510"/>
    <s v="INTERVENTORÍA TÉCNICA, ADMINISTRATIVA, AMBIENTAL, FINANCIERA Y LEGAL PARA EL MEJORAMIENTO, REHABILITACION Y MANTENIMIENTO DE LAS VÍAS DE LA SUBREGION DEL SUROESTE DEL DEPARTAMENTO DE ANTIOQUIA."/>
    <d v="2017-10-31T13:32:00"/>
    <s v="8 meses"/>
    <s v="Concurso de Méritos"/>
    <s v="Recursos propios"/>
    <n v="797700825"/>
    <n v="76673604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6-2017"/>
    <s v="20039 de 04/01/2018"/>
    <d v="2017-10-31T13:32:00"/>
    <s v="S2018060000520 de 09/01/2018"/>
    <s v="2018-SS-20-0003"/>
    <x v="1"/>
    <s v="CONSORCIO DM O6 (DIEGO FONSECA CHAVEZ SAS 50% MEDINA Y RIVERA INGENIERO ASOCIADOS SAS 50%)"/>
    <n v="43130"/>
    <n v="43130"/>
    <m/>
    <s v="Celebrado sin iniciar"/>
    <s v="_x000a_Fecha de Firma del Contrato 30 de enero de 2018_x000a_Fecha de Inicio de Ejecución del Contrato 30 de enero de 2018_x000a_Plazo de Ejecución del Contrato 8 Meses_x000a__x000a_En trámite RPC a 17/01/2018 del contrato 2018-SS-20-0003_x000a__x000a_ACTA DE CIERRE Y APERTURA DE PROPUESTAS CON 20-06-2017_x000a_30-11-2017 11:50 AM_x000a_Recursos de vigencias futuras EXCEPCIONALES 2018_x000a__x000a_LISTADO DE ASISTENCIA AUDIENCIA RIESGOS CON-20-06-2017_x000a_15-11-2017 05:16 PM"/>
  </r>
  <r>
    <x v="6"/>
    <s v="72141003 72141104 72141106"/>
    <s v="MEJORAMIENTO, REHABILITACIÓN Y MANTENIMIENTO  DE LAS VÍAS DE LA SUBREGION DE ORIENTE DEL DEPARTAMENTO DE ANTIOQUIA"/>
    <d v="2017-10-18T14:33:00"/>
    <s v="7 meses"/>
    <s v="Licitación pública"/>
    <s v="Recursos propios"/>
    <n v="4687748877"/>
    <n v="4436506576"/>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6-2017"/>
    <s v="20008 de 04/01/2018_x000a_20009 de 04/01/2018_x000a_20010 de 04/01/2018_x000a_20011 de 04/01/2018"/>
    <d v="2017-10-18T14:33:00"/>
    <s v="S2017060179103 de 29/12/2017"/>
    <s v="2018-OO-20-0004"/>
    <x v="1"/>
    <s v="INGENIERIA Y VIAS S.A.S - INGEVIAS SAS, NIT 8000298992_x000a__x000a_NOMBRE REPRESENTANTE LEGAL: JUAN SEBASTIAN RIVERA PALACIO"/>
    <n v="43130"/>
    <n v="43160"/>
    <n v="43373"/>
    <s v="En ejecución"/>
    <s v="_x000a_Fecha de Firma del Contrato 30 de enero de 2018_x000a_Fecha de Inicio de Ejecución del Contrato 01 de marzo de 2018_x000a_Plazo de Ejecución del Contrato 7 Meses_x000a__x000a__x000a_En trámite RPC a 17/01/2017 del contrato 2018-OO-20-0004_x000a__x000a_INFORME DE EVALUACION_x000a_07-12-2017 06:13 PM_x000a_ACTA DE CIERRE CON ANEXOS_x000a_23-11-2017 01:30 PM_x000a_RESPUESTA A OBSERVACION EXTEMPORANEA No 2_x000a_17-11-2017 06:16 PM_x000a_RESPUESTA A OBSERVACION EXTEMPORANEA AL PLIEGO_x000a_15-11-2017 02:35 PM"/>
  </r>
  <r>
    <x v="6"/>
    <n v="81101510"/>
    <s v="INTERVENTORÍA TÉCNICA, ADMINISTRATIVA, AMBIENTAL, FINANCIERA Y LEGAL PARA EL MEJORAMIENTO, REHABILITACIÓN Y MANTENIMIENTO  DE LAS VÍAS DE LA SUBREGION DE ORIENTE DEL DEPARTAMENTO DE ANTIOQUIA"/>
    <d v="2017-10-31T14:04:00"/>
    <s v="8 meses"/>
    <s v="Concurso de Méritos"/>
    <s v="Recursos propios"/>
    <n v="797377950"/>
    <n v="74236242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7-2017"/>
    <s v="20038 de 04/01/2017"/>
    <d v="2017-10-31T14:04:00"/>
    <s v="S2018060000519 de 09/01/2018"/>
    <s v="2018-SS-20-0004"/>
    <x v="1"/>
    <s v="CONSORCIO VFR; NIT 9011449974 (VICTOR GUILLERMO RODRIGUEZ RAMIREZ 50%, FLAVIO RICARDO JIMENEZ MEJIA 25% Y B&amp;H INGENIERIA LTDA BRYAN &amp; HODGSON INGENIERIA LIMITADA 25%)_x000a__x000a_NOMBRE REPRESENTANTE LEGAL: VICTOR GUILLERMO RODRIGUEZ  "/>
    <n v="43132"/>
    <n v="43160"/>
    <n v="43404"/>
    <s v="En ejecución"/>
    <s v="_x000a_Fecha de Firma del Contrato 01 de febrero de 2018_x000a_Fecha de Inicio de Ejecución del Contrato 01 de marzo de 2018_x000a_Plazo de Ejecución del Contrato 8 Meses_x000a__x000a__x000a__x000a_En trámite RPC a 17/01/2018 del contrato 2018-SS-20-0004_x000a__x000a_ACTA AUDIENCIA CIERRE CON-20-07-2017_x000a_30-11-2017 05:22 PM_x000a_Recursos de vigencias futuras EXCEPCIONALES 2018_x000a__x000a_ACTA AUDIENCIA DE RIESGOS Y ACLARACION DE PLIEGOS CON-20-07-2017_x000a_16-11-2017 04:46 PM"/>
  </r>
  <r>
    <x v="6"/>
    <s v="72141003 72141104 72141106"/>
    <s v="MEJORAMIENTO, REHABILITACION Y MANTENIMIENTO DE LAS VIAS DE LAS SUBREGIONES NORTE Y BAJO CAUCA DEL DEPARTAMENTO DE ANTIOQUIA, SE EXCLUYEN LAS VÍAS DE INFLUENCIA DEL PEAJE DE PAJARITO EN LA SUBREGIÓN NORTE."/>
    <d v="2017-10-18T12:29:00"/>
    <s v="7 meses"/>
    <s v="Licitación pública"/>
    <s v="Recursos propios"/>
    <n v="5016364832"/>
    <n v="474429257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LIC-20-07-2017"/>
    <s v="19997 de 04/01/2018_x000a_20000 de 04/01/2018_x000a_20003 de 04/01/2018_x000a_20006 de 04/01/2018"/>
    <d v="2017-10-18T12:29:00"/>
    <s v="S2018060000097 de 02/01/2018"/>
    <s v="2018-OO-20-0002"/>
    <x v="1"/>
    <s v="EXPLANACIONES DEL SUR S.A., con NIT 890921363-1_x000a__x000a_NOMBRE REPRESENTANTE LEGAL: JAVIER URREGO HERRERA"/>
    <n v="43130"/>
    <n v="43130"/>
    <m/>
    <s v="Celebrado sin iniciar"/>
    <s v="_x000a_Fecha de Firma del Contrato 30 de enero de 2018_x000a_Fecha de Inicio de Ejecución del Contrato 30 de enero de 2018_x000a_Plazo de Ejecución del Contrato 7 Meses_x000a__x000a_En trámite RPC a 17/01/2018 del contrato 2018-OO-20-0002 _x000a__x000a_INFORME EVALUACION LIC-20-07-2017_x000a_ 07-12-2017 04:07 PM_x000a_ACTA DE CIERRE Y APERTURA PROPUESTAS_x000a_23-11-2017 01:28 PM_x000a_RESPUESTA A OBSERVACION EXTEMPORANEA No 2_x000a_17-11-2017 06:17 PM_x000a_RESPUESTA A OBSERVACION EXTEMPORANEA AL PLIEGO_x000a_15-11-2017 02:38 PM"/>
  </r>
  <r>
    <x v="6"/>
    <n v="81101510"/>
    <s v="INTERVENTORÍA TÉCNICA, ADMINISTRATIVA, AMBIENTAL FINANCIERA Y LEGAL PARA El MEJORAMIENTO, REHABILITACION Y MANTENIMIENTO DE LAS VIAS DE LAS SUBREGIONES NORTE Y BAJO CAUCA DEL DEPARTAMENTO DE ANTIOQUIA, SE EXCLUYEN LAS VÍAS DE INFLUENCIA DEL PEAJE DE PAJARITO EN LA SUBREGIÓN NORTE."/>
    <d v="2017-10-31T12:12:00"/>
    <s v="8 meses"/>
    <s v="Concurso de Méritos"/>
    <s v="Recursos propios"/>
    <n v="804939522"/>
    <n v="7653604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s v="CON-20-08-2017"/>
    <s v="20035 de 04/01/2017"/>
    <d v="2017-10-31T12:12:00"/>
    <s v="S2018060000830 de 11/01/2018"/>
    <s v="2018-SS-20-0005"/>
    <x v="1"/>
    <s v="CONSORCIO INTEC BAJO CAUCA (Ingeniería y Consultoría INGECON S.A.S con un 50% y ESTUTEC S.A.S con un 50%)"/>
    <n v="43130"/>
    <n v="43130"/>
    <m/>
    <s v="Celebrado sin iniciar"/>
    <s v="_x000a_Fecha de Firma del Contrato 30 de enero de 2018_x000a_Fecha de Inicio de Ejecución del Contrato 30 de enero de 2018_x000a_Plazo de Ejecución del Contrato 8 Mese_x000a__x000a__x000a__x000a_En trámite RPC a 17/01/2018 del contrato  2018-SS-20-0005_x000a__x000a_ACTA DE CIERRE CON-20-08-2017_x000a_30-11-2017 05:48 PM_x000a_Recursos de vigencias futuras EXCEPCIONALES 2018_x000a__x000a_ACTA DE AUDIENCIA RIESGOS Y ACLARACION PLIEGO_x000a_15-11-2017 05:06 PM"/>
  </r>
  <r>
    <x v="6"/>
    <s v="72141003 72141104 72141106 81101510"/>
    <s v="MEJORAMIENTO, REHABILITACION Y MANTENIMIENTO DE LAS VIAS DE LAS SUBREGIONES DEL DEPARTAMENTO DE ANTIOQUIA_x000a__x000a_Nota: Recursos disponibles para invertir en el  proyecto para el Mantenimiento y Mejoramiento de la RVS en Antioquia"/>
    <d v="2018-01-31T00:00:00"/>
    <s v="11 meses"/>
    <s v="Otro Tipo de Contrato"/>
    <s v="Recursos propios"/>
    <n v="746386982"/>
    <n v="74638698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Mantenimiento y Mejoramiento de la RVS en Antioquia"/>
    <n v="180035001"/>
    <s v="Red vial secundaria rehabilitada y mantenida"/>
    <s v="Obra mantenimiento rutinario_x000a_Interventoría mantenimiento rutinario_x000a_Obra intervención puntos críticos_x000a_Interventoría  puntos críticos"/>
    <m/>
    <m/>
    <m/>
    <m/>
    <m/>
    <x v="2"/>
    <m/>
    <m/>
    <m/>
    <m/>
    <m/>
    <m/>
  </r>
  <r>
    <x v="6"/>
    <s v="72141003 72141104 72141106"/>
    <s v="MEJORAMIENTO, REHABILITACIÓN Y MANTENIMIENTO DE LAS VÍAS  DE INFLUENCIA DEL PEAJE DE PAJARITO DE LA SUBREGIÓN NORTE DEL DEPARTAMENTO DE ANTIOQUIA_x000a_"/>
    <d v="2017-10-18T14:52:00"/>
    <s v="7 meses"/>
    <s v="Licitación pública"/>
    <s v="Recursos propios"/>
    <n v="5365111637"/>
    <n v="5082441357"/>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s v="LIC-20-04-2017"/>
    <s v="19987 de 03/01/2018"/>
    <d v="2017-10-18T14:52:00"/>
    <s v="S2018060000141 de 03/01/2018"/>
    <s v="2018-OO-20-0003"/>
    <x v="1"/>
    <s v="EXPLANAN S.A. ; NIT 8909105915_x000a__x000a_NOMBRE REPRESENTANTE LEGAL: DAVID ARISTIZABAL ZULUAGA"/>
    <n v="43130"/>
    <n v="43130"/>
    <m/>
    <s v="Celebrado sin iniciar"/>
    <s v="Fecha de Firma del Contrato 30 de enero de 2018_x000a_Fecha de Inicio de Ejecución del Contrato 30 de enero de 2018_x000a_Plazo de Ejecución del Contrato 7 Meses_x000a__x000a_En trámite RPC a 17/01/2018 del contrato 2018-OO-20-0003_x000a__x000a_INFORME DE EVALUACION_x000a_07-12-2017 05:28 PM_x000a_ACTA DE CIERRE Y APERTURA DE PROPUESTAS LISTADO DE ASISTENCIA HORA LEGAL ACTA DE RECIBO_x000a_21-11-2017 03:43 PM"/>
  </r>
  <r>
    <x v="6"/>
    <n v="81101510"/>
    <s v="INTERVENTORÍA TÉCNICA, ADMINISTRATIVA, AMBIENTAL, FINANCIERA Y LEGAL PARA EL MEJORAMIENTO, REHABILITACIÓN Y MANTENIMIENTO DE LAS VÍAS  DE INFLUENCIA DEL PEAJE DE PAJARITO DE LA SUBREGIÓN NORTE DEL DEPARTAMENTO DE ANTIOQUIA_x000a_"/>
    <d v="2017-10-31T12:58:00"/>
    <s v="8 meses"/>
    <s v="Concurso de Méritos"/>
    <s v="Recursos propios"/>
    <n v="667887548"/>
    <n v="63446011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s v="CON-20-05-2017"/>
    <s v="19988 de 03/01/2018"/>
    <d v="2017-10-31T12:58:00"/>
    <s v="S2018060000828 de 11/01/2018"/>
    <s v="2018-SS-20-0006"/>
    <x v="1"/>
    <s v="HACE INGENIEROS S.A.S.; NIT 8001297891_x000a__x000a_NOMBRE REPRESENTANTE LEGAL: ANTONIO ESTEBAN SANCHEZ"/>
    <n v="43129"/>
    <n v="43129"/>
    <m/>
    <s v="Celebrado sin iniciar"/>
    <s v="Fecha de Firma del Contrato 29 de enero de 2018_x000a_Fecha de Inicio de Ejecución del Contrato 29 de enero de 2018_x000a_Plazo de Ejecución del Contrato 8 Meses_x000a__x000a_En trámite RPC a 17/01/2018 del contrato 2018-SS-20-0006_x000a__x000a_ACTA DE CIERRE Y APERTURA DE PROPUESTA_x000a_30-11-2017 03:51 PM_x000a_Recursos de vigencias futuras EXCEPCIONALES 2018_x000a__x000a_ACTA DE AUDIENCIA PARA PACTAR RIESGOS Y ACLARAR PLIEGOS_x000a_15-11-2017 05:01 PM"/>
  </r>
  <r>
    <x v="6"/>
    <s v="72141003 72141104 72141106"/>
    <s v="MEJORAMIENTO, REHABILITACIÓN Y MANTENIMIENTO DE LAS VÍAS  DE INFLUENCIA DEL PEAJE DE PAJARITO DE LA SUBREGIÓN NORTE DEL DEPARTAMENTO DE ANTIOQUIA."/>
    <d v="2018-01-31T00:00:00"/>
    <s v="11 meses"/>
    <s v="Otro Tipo de Contrato"/>
    <s v="Recursos propios"/>
    <n v="144469830"/>
    <n v="460567544"/>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6)_x000a_Puntos críticos de la RVS intervenidos_x000a_(31050303)"/>
    <s v="Rehabilitación y mantenimiento de vías específicas con recursos del peaje Pajarito en la subregión Norte del departamento de Antioquia"/>
    <n v="183002001"/>
    <s v="Red vial secundaria rehabilitada y mantenida"/>
    <s v="Obra mantenimiento rutinario_x000a_Interventoría mantenimiento rutinario_x000a_Obra intervención puntos críticos_x000a_Interventoría  puntos críticos"/>
    <m/>
    <m/>
    <m/>
    <m/>
    <m/>
    <x v="2"/>
    <m/>
    <m/>
    <m/>
    <m/>
    <m/>
    <m/>
  </r>
  <r>
    <x v="6"/>
    <s v="81101510_x000a_"/>
    <s v="ESTUDIOS Y DISEÑOS TÉCNICOS PARA EL MEJORAMIENTO, REHABILITACION Y/O PAVIMENTACION DEL TRAMO DE VIA COLORADO-NECHI (CODIGO DE VIA 25AN18) EN LA SUBREGION BAJO CAUCA DEL DEPARTAMENTO DE ANTIOQUIA"/>
    <d v="2017-10-24T15:00:00"/>
    <s v="3 meses"/>
    <s v="Concurso de Méritos"/>
    <s v="Recursos propios"/>
    <n v="377400000"/>
    <n v="3774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705"/>
    <s v="20692 de 16/01/2018_x000a__x000a_18958 de 26/09/2017_x000a_21197 de 05/03/2018"/>
    <d v="2017-10-24T15:00:00"/>
    <s v="S2017060178050 de 21/12/2017"/>
    <m/>
    <x v="3"/>
    <s v="Adjudicar al proponente ESTRUCTURAS, INTERVENTORÍAS Y PROYECTOS S.A.S.., representado por Jaider Eugenio Sepúlveda García, mayor de edad, identificado con la Cedula de Ciudadanía N° 71.661.365, el Contrato derivado del concurso de méritos 7705"/>
    <m/>
    <m/>
    <m/>
    <s v="En etapa precontractual"/>
    <s v="A 27/12/2017 en trámite RPC del contrato 4600007991 _x000a_Estado del Proceso Adjudicado_x000a_RESOLUCIÓN ADJUDICACIÓN 7705 22-12-2017 12:28 PM_x000a__x000a_INFORME DE EVALUACION 7705_x000a_24-11-2017 04:52 PM_x000a__x000a_SOLICITUD DE SUBSANACIONES Y ACLARACIONES_x000a_21-11-2017 05:13 PM_x000a__x000a_ACTA DE CIERRE 7705 CON ANEXOS_x000a_15-11-2017 02:55 PM"/>
  </r>
  <r>
    <x v="6"/>
    <s v="81101510_x000a_"/>
    <s v="INTERVENTORIA TECNICA, ADMINISTRATIVA, AMBIENTAL, FINANCIERA Y LEGAL PARA LOS ESTUDIOS Y DISEÑOS PARA EL MEJORAMIENTO, REHABILITACION Y/O PAVIMENTACION DEL TRAMO DE VIA COLORADO-NECHI (CODIGO DE VIA 25AN18) EN LA SUBREGION BAJO CAUCA DEL DEPARTAMENTO DE ANTIOQUIA"/>
    <d v="2017-11-20T11:22:00"/>
    <s v="3.5 meses"/>
    <s v="Mínima cuantía"/>
    <s v="Recursos propios"/>
    <n v="47600000"/>
    <n v="47600000"/>
    <s v="NO"/>
    <s v="N/A"/>
    <s v="Rodrigo Echeverry Ochoa"/>
    <s v="Director"/>
    <s v="3837980 3837981"/>
    <s v="rodrigo.echeverry@antioquia.gov.co_x000a_"/>
    <s v="Estudios y seguimientos para la planeación y desarrollo de la Infraestructura de transporte"/>
    <s v="Estudios de infraestructura elaborados (31050212)_x000a__x000a_310502000"/>
    <s v="Estudios de infraestructura en la red vial secundaria"/>
    <n v="180038001"/>
    <s v="Estudios y diseños realizados"/>
    <s v="Estudios y diseños técnicos"/>
    <n v="7968"/>
    <s v="18959 de 26/09/2017 "/>
    <d v="2017-11-20T11:22:00"/>
    <s v="S2017060111364 de 28/11/2017 "/>
    <m/>
    <x v="3"/>
    <m/>
    <m/>
    <m/>
    <m/>
    <s v="Desierto"/>
    <s v="Estado del Proceso  Terminado Anormalmente después de Convocado_x000a_Motivo de Terminación Anormal Después de Convocado:  NO SE PRESENTARON OFERENTES_x000a_28-11-2017 05:28 PM"/>
  </r>
  <r>
    <x v="6"/>
    <n v="22101600"/>
    <s v="PRESTAR EL SERVICIO DE ADMINISTRACIÓN Y OPERACIÓN DE MAQUINARIA PARA EL DEPARTAMENTO DE ANTIOQUIA"/>
    <d v="2017-11-07T17:27:00"/>
    <s v="11,5 meses"/>
    <s v="Contratación Directa - Contratos Interadministrativos"/>
    <s v="Recursos propios"/>
    <n v="4600000000"/>
    <n v="46000000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19989 de 03/01/2018"/>
    <d v="2017-11-07T17:27:00"/>
    <s v="S2017060108506 de 08/1/2017"/>
    <s v="2017-SS-20-0003"/>
    <x v="1"/>
    <s v="RENTING DE ANTIOQUIA S.A.S"/>
    <n v="43049"/>
    <n v="43102"/>
    <n v="43449"/>
    <s v="En ejecución"/>
    <s v="Fecha de Firma del Contrato 10 de noviembre de 2017_x000a_Fecha de Inicio de Ejecución del Contrato 02 de enero de 2018_x000a_Plazo de Ejecución del Contrato 345 Dí­as_x000a__x000a_Recursos de vigencias futuras EXCEPCIONALES 2018"/>
  </r>
  <r>
    <x v="6"/>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vigencia futura 2018 de los contratos del proyecto adjudicados en diciembre de 2015"/>
    <d v="2015-06-01T16:16:00"/>
    <s v="12 meses"/>
    <s v="Otro Tipo de Contrato"/>
    <s v="Recursos del crédito"/>
    <n v="0"/>
    <n v="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9722 de 06/03/2015"/>
    <d v="2015-06-01T16:16:00"/>
    <s v="201500300434 14/10/2015"/>
    <n v="4600004806"/>
    <x v="1"/>
    <s v="CONSORCIO ANTIOQUIA AL MAR "/>
    <n v="42349"/>
    <n v="42362"/>
    <n v="46015"/>
    <s v="En ejecución"/>
    <s v="Fecha de Firma del Contrato  11 de diciembre de 2015  _x000a_Fecha de Inicio de Ejecución del Contrato  24 de diciembre de 2015  _x000a_Plazo de Ejecución del Contrato  120 Meses  _x000a_"/>
  </r>
  <r>
    <x v="6"/>
    <s v="95121634; 72141108; 72141103_x000a_"/>
    <s v="CONSTRUCCIÓN DEL PROYECTO TÚNEL DEL TOYO Y SUS VÍAS DE ACCESO EN SUS FASES DE PRECONSTRUCCIÓN, CONSTRUCCIÓN, OPERACIÓN Y MANTENIMIENTO _x000a__x000a_Nota: El objeto se registra en la planeación de la contratación de 2018 por tratarse de la INDEXACION de las VF, de los contratos del proyecto adjudicados en diciembre de 2015"/>
    <d v="2015-06-01T16:16:00"/>
    <s v="12 meses"/>
    <s v="Otro Tipo de Contrato"/>
    <s v="Recursos propios"/>
    <n v="22319442051"/>
    <n v="22319442051"/>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9722 de 06/03/2015"/>
    <d v="2015-06-01T16:16:00"/>
    <s v="201500300434 14/10/2015"/>
    <n v="4600004806"/>
    <x v="1"/>
    <s v="CONSORCIO ANTIOQUIA AL MAR "/>
    <n v="42349"/>
    <n v="42362"/>
    <n v="46015"/>
    <s v="En ejecución"/>
    <s v="Fecha de Firma del Contrato  11 de diciembre de 2015  _x000a_Fecha de Inicio de Ejecución del Contrato  24 de diciembre de 2015  _x000a_Plazo de Ejecución del Contrato  120 Meses  _x000a_"/>
  </r>
  <r>
    <x v="6"/>
    <s v="95121634; 72141108; 72141103_x000a_"/>
    <s v="Actualización vigencia futura 6000001756 Contrucción del Proyecto Túnel del Toyo y sus Vías de Acceso en sus fases de Preconstrucción, Construcción, Operación y Mantenimiento_x000a_"/>
    <d v="2018-02-15T00:00:00"/>
    <s v="12 meses"/>
    <s v="Otro Tipo de Contrato"/>
    <s v="Recursos del crédito"/>
    <n v="80515439350"/>
    <n v="8051543935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47 de 15/02/2018"/>
    <d v="2015-06-01T16:16:00"/>
    <s v="201500300434 de 14/10/2015"/>
    <n v="4600004806"/>
    <x v="1"/>
    <s v="CONSORCIO ANTIOQUIA AL MAR_x000a__x000a_Integrado por COLOMBIANA DE INFRAESTRUCTURAS S.A.S (40%), CASS CONSTRUCTORES &amp; CIA SCA (20%), CARLOS ALBERTO SOLARTE SOLARTE (20%) y ESTYMA ESTUDIOS Y MANEJOS S.A (20%)."/>
    <n v="42349"/>
    <n v="42362"/>
    <n v="46015"/>
    <s v="En ejecución"/>
    <s v="Fecha de Firma del Contrato  11 de diciembre de 2015  _x000a_Fecha de Inicio de Ejecución del Contrato  24 de diciembre de 2015  _x000a_Plazo de Ejecución del Contrato  120 Meses  _x000a__x000a_Vigencia 2018: Actualización vigencia futura 6000001756  _x000a_A-F.9.1/1120/0-8115/310504000/183023001 $80.515.439.350 Necesidad 21147 de 15/02/2018"/>
  </r>
  <r>
    <x v="6"/>
    <s v="95121634; 72141108; 72141103_x000a_"/>
    <s v="Actualización vigencia futura 6000001756 Interventorìa Técnica, Administrativa, Financiera, Ambiental, Social, Predial Y Legal Para La Construcción Del Proyecto Túnel Del Toyo Y Sus Vías De Acceso En Sus Fases De Preconstrucciòn, Construcción, Operación Y Mantenimiento"/>
    <d v="2018-02-15T00:00:00"/>
    <s v="12 meses"/>
    <s v="Otro Tipo de Contrato"/>
    <s v="Recursos del crédito"/>
    <n v="4149836066"/>
    <n v="4149836066"/>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752-CON-20-16-2015"/>
    <s v="21148 de 15/02/2018"/>
    <d v="2015-08-12T16:32:00"/>
    <s v="2015000305149 de  17/11/2015"/>
    <n v="4600004805"/>
    <x v="1"/>
    <s v="CONSORCIO INTEGRAL TÚNEL EL TOYO_x000a__x000a_Integrado por INTEGRAL INGENIERÍA DE SUPERVISIÓN S.A.S 49% e INTEGRAL DISEÑOS E INTERVENTORÍA S.A.S. 51%. Representante Legal del CONSORCIO INTEGRAL TÚNEL EL TOYO, señor ROGELIO DE JESÚS SOSA BARRERA, identificado con la cédula de ciudadanía No. 8.391.298 expedida en la Ciudad de Bello, Antioquia"/>
    <n v="42349"/>
    <n v="42361"/>
    <n v="46196"/>
    <s v="En ejecución"/>
    <s v="Fecha de Firma del Contrato 11 de diciembre de 2015_x000a_Fecha de Inicio de Ejecución del Contrato 23 de diciembre de 2015_x000a_Plazo de Ejecución del Contrato 126 Meses_x000a__x000a__x000a_Vigencia 2018: Actualización vigencia futura 6000001756_x000a_A-F.9.1/1120/0-8115/310504000/183023001 $4.149.836.066 Necesidad 21148 de 15/02/2018"/>
  </r>
  <r>
    <x v="6"/>
    <s v="95121634; 72141108; 72141103_x000a_"/>
    <s v="Actualización vigencia futura 6000001756 Contratación de la Gerencia del Proyecto, Encargada de efectuar la Administración integral de los contratos asociados a el Proyecto Túnel del Toyo y sus vías de acceso en todos los aspectos Técnicos Financieros, contables, Administrativos, Prediales, Ambientales, Documentales, Sociales y Juridicos_x000a_"/>
    <d v="2018-02-15T00:00:00"/>
    <s v="12 meses"/>
    <s v="Otro Tipo de Contrato"/>
    <s v="Recursos del crédito"/>
    <n v="1856720917"/>
    <n v="1856720917"/>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793-CON-20-17-2015"/>
    <s v="21149 de 15/02/2018"/>
    <d v="2015-10-01T16:05:00"/>
    <s v="201500357156 de 24/12/2015"/>
    <n v="4600004840"/>
    <x v="1"/>
    <s v="CONSORCIO GERENCIA TÚNEL DEL TOYO_x000a__x000a_Integrado por COMPAÑÍA COLOMBIANA DE CONSULTORES S.A. (CCC) en un (50%) y RESTREPO Y URIBE S.A.S en un (50%)."/>
    <n v="42368"/>
    <n v="42723"/>
    <n v="46739"/>
    <s v="En ejecución"/>
    <s v="Fecha de Firma del Contrato 30 de diciembre de 2015_x000a_Fecha de Inicio de Ejecución del Contrato 19 de diciembre de 2016_x000a_Plazo de Ejecución del Contrato 132 Meses_x000a__x000a_Vigencia 2018: Actualización vigencia futura 6000001756_x000a_A-F.9.1/1120/0-8115/310504000/183023001 $ 1.856.720.917  Necesidad 21149 de 15/02/2018"/>
  </r>
  <r>
    <x v="6"/>
    <s v="95121634; 72141108; 72141103_x000a_"/>
    <s v="Actualización vigencia futura 6000001756 Contrato interadministrativo entre el Departamenteo de Antioquia y el Instituto Para el Desarrollo de Antioquia - IDEA- para la administración y pagos para el manejo de los recursos del proyecto túnel del Toyo y sus conexiones viales, en el Departamento de Antioquia en el marco del Contrato 2015-AS-20-0006"/>
    <d v="2018-02-15T00:00:00"/>
    <s v="12 meses"/>
    <s v="Otro Tipo de Contrato"/>
    <s v="Recursos del crédito"/>
    <n v="97500000"/>
    <n v="97500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n v="4600003495"/>
    <s v="21150 de 15/02/2018"/>
    <d v="2015-05-15T09:53:00"/>
    <n v="42123"/>
    <n v="4600003495"/>
    <x v="1"/>
    <s v="INSTITUTO PARA EL DESARROLLO DE ANTIOQUIA (IDEA)"/>
    <n v="42123"/>
    <n v="42123"/>
    <n v="46141"/>
    <s v="En ejecución"/>
    <s v="Fecha de Firma del Contrato 29 de abril de 2015_x000a_Fecha de Inicio de Ejecución del Contrato 29 de abril de 2015_x000a_Plazo de Ejecución del Contrato 132 Meses_x000a__x000a_Vigencia 2018: Actualización vigencia futura 6000001756 _x000a_A-F.9.1/1120/0-8115/310504000/183023001 $97.500.000  Necesidad 21150 de 15/02/2018"/>
  </r>
  <r>
    <x v="6"/>
    <s v="95121634; 72141108; 72141103_x000a_"/>
    <s v="Actualización vigencia futura 6000001756 Construcción del Proyecto Túnel del Toyo y sus Vías de Acceso en sus fases de Preconstrucción, Construcción, Operación y Mantenimiento - IMPREVISTOS"/>
    <d v="2018-02-15T00:00:00"/>
    <s v="12 meses"/>
    <s v="Otro Tipo de Contrato"/>
    <s v="Recursos del crédito"/>
    <n v="2152729000"/>
    <n v="2152729000"/>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51 de 15/02/2018"/>
    <d v="2015-06-01T16:16:00"/>
    <s v="201500300434 de 14/10/2015"/>
    <n v="4600004806"/>
    <x v="1"/>
    <s v="CONSORCIO ANTIOQUIA AL MAR_x000a__x000a_Integrado por COLOMBIANA DE INFRAESTRUCTURAS S.A.S (40%), CASS CONSTRUCTORES &amp; CIA SCA (20%), CARLOS ALBERTO SOLARTE SOLARTE (20%) y ESTYMA ESTUDIOS Y MANEJOS S.A (20%)."/>
    <n v="42349"/>
    <n v="42362"/>
    <n v="46015"/>
    <s v="En ejecución"/>
    <s v="Fecha de Firma del Contrato  11 de diciembre de 2015  _x000a_Fecha de Inicio de Ejecución del Contrato  24 de diciembre de 2015  _x000a_Plazo de Ejecución del Contrato  120 Meses  _x000a__x000a_Vigencia 2018: Actualización vigencia futura 6000001756 - IMPREVISTOS_x000a_A-F.9.1/1120/0-8115/310504000/183023001 $2.152.729.000  Necesidad 21151 de 15/02/2018"/>
  </r>
  <r>
    <x v="6"/>
    <s v="95121634; 72141108; 72141103_x000a_"/>
    <s v="Actualización vigencia futura 6000001756 Construcción del Proyecto Túnel del Toyo y sus Vías de Acceso en sus fases de Preconstrucción, Construcción, Operación y Mantenimiento -PROVISION CONTINGENTES"/>
    <d v="2018-02-15T00:00:00"/>
    <s v="12 meses"/>
    <s v="Otro Tipo de Contrato"/>
    <s v="Recursos del crédito"/>
    <n v="8727774667"/>
    <n v="8727774667"/>
    <s v="NO"/>
    <s v="N/A"/>
    <s v="Rodrigo Echeverry Ochoa"/>
    <s v="Director"/>
    <s v="3837980 3837981"/>
    <s v="rodrigo.echeverry@antioquia.gov.co_x000a_"/>
    <s v="Proyectos estratégicos Departamentales"/>
    <s v="Porcentaje de avance de la etapa de preconstrucción del Túnel del Toyo (31050405)_x000a__x000a_Porcentaje de avance de la etapa de construcción del Túnel del Toyo (31050406)"/>
    <s v="Construcción de las autopistas para la prosperidad"/>
    <n v="183023001"/>
    <s v="Red vial concesionada construída"/>
    <s v="Construcción Túnel del Toyo,_x000a_Fortalecimiento Institucional."/>
    <s v="4396-LIC-20-18-2015"/>
    <s v="21152  de 15/02/2018"/>
    <d v="2015-06-01T16:16:00"/>
    <s v="201500300434 de 14/10/2015"/>
    <n v="4600004806"/>
    <x v="1"/>
    <s v="CONSORCIO ANTIOQUIA AL MAR_x000a__x000a_Integrado por COLOMBIANA DE INFRAESTRUCTURAS S.A.S (40%), CASS CONSTRUCTORES &amp; CIA SCA (20%), CARLOS ALBERTO SOLARTE SOLARTE (20%) y ESTYMA ESTUDIOS Y MANEJOS S.A (20%)."/>
    <n v="42349"/>
    <n v="42362"/>
    <n v="46015"/>
    <s v="En ejecución"/>
    <s v="Fecha de Firma del Contrato  11 de diciembre de 2015  _x000a_Fecha de Inicio de Ejecución del Contrato  24 de diciembre de 2015  _x000a_Plazo de Ejecución del Contrato  120 Meses  _x000a__x000a_Vigencia 2018: Actualización vigencia futura 6000001756 -PROVISION CONTINGENTES_x000a_A-F.9.1/1120/0-8115/310504000/183023001 $8.727.774.667  Necesidad 21152  de 15/02/2018"/>
  </r>
  <r>
    <x v="6"/>
    <n v="72141103"/>
    <s v="EL DEPARTAMENTO DE ANTIOQUIA COLABORA AL MUNICIPIO DE YOLOMBO CON RECURSOS ECONOMICOS PARA QUE ESTE LLEVE A CABO LA PAVIMENTACION DE VIAS TERCIARIAS."/>
    <d v="2017-11-09T15:49:00"/>
    <s v="14 meses"/>
    <s v="Régimen Especial - Artículo 95 Ley 489 de 1998"/>
    <s v="Recursos del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2-2017"/>
    <s v="19939 de 03/01/2018"/>
    <d v="2017-11-09T15:49:00"/>
    <s v="S2017060108702 de 08/11/2017"/>
    <s v="2017-AS-20-0012"/>
    <x v="1"/>
    <s v="MUNICIPIO DE YOLOMBO"/>
    <n v="43048"/>
    <n v="43059"/>
    <n v="43449"/>
    <s v="En ejecución"/>
    <s v="Fecha de Firma del Contrato  09 de noviembre de 2017  _x000a_Fecha de Inicio de Ejecución del Contrato  20 de noviembre de 2017  _x000a_Plazo de Ejecución del Contrato  14 Meses_x000a_"/>
  </r>
  <r>
    <x v="6"/>
    <n v="72141103"/>
    <s v="EL DEPARTAMENTO DE ANTIOQUIA COLABORA AL MUNICIPIO DE BRICEÑO CON RECURSOS ECONOMICOS PARA QUE ESTE LLEVE A CABO LA PAVIMENTACION DE VIAS TERCIARIAS. BRICEÑO LAS AURAS"/>
    <d v="2017-11-09T17:12:00"/>
    <s v="13 meses"/>
    <s v="Régimen Especial - Artículo 95 Ley 489 de 1998"/>
    <s v="Recursos del crédito"/>
    <n v="2074971000"/>
    <n v="2074971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3-2017"/>
    <s v="19942 de 03/01/2018"/>
    <d v="2017-11-09T17:12:00"/>
    <s v="S2017060109249 de 10/11/2017"/>
    <s v="2017-AS-20-0013"/>
    <x v="1"/>
    <s v="MUNICIPIO DE BRICEÑO"/>
    <n v="43049"/>
    <n v="43095"/>
    <n v="43452"/>
    <s v="En ejecución"/>
    <s v="Fecha de Firma del Contrato 10 de noviembre de 2017_x000a_Fecha de Inicio de Ejecución del Contrato 26 de diciembre de 2017_x000a_Plazo de Ejecución del Contrato 13 Meses_x000a__x000a_Recursos de vigencias futuras EXCEPCIONALES 2018"/>
  </r>
  <r>
    <x v="6"/>
    <n v="72141103"/>
    <s v="EL DEPARTAMENTO DE ANTIOQUIA COLABORA AL MUNICIPIO DE EL CARMEN DE VIBORAL CON RECURSOS ECONOMICOS PARA QUE ESTE LLEVE A CABO LA PAVIMENTACION DE VIAS TERCIARIAS."/>
    <d v="2017-11-09T14:34:00"/>
    <s v="16 meses"/>
    <s v="Régimen Especial - Artículo 95 Ley 489 de 1998"/>
    <s v="Recursos del crédito"/>
    <n v="1200000000"/>
    <n v="12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4-2017"/>
    <s v="19943 de 03/01/2018"/>
    <d v="2017-11-09T14:34:00"/>
    <s v="S2017060108691 de 08/11/2017"/>
    <s v="2017-AS-20-0014"/>
    <x v="1"/>
    <s v="MUNICIPIO DE EL CARMEN DE VIBORAL"/>
    <n v="43048"/>
    <n v="43089"/>
    <n v="43511"/>
    <s v="En ejecución"/>
    <s v="Fecha de Firma del Contrato 09 de noviembre de 2017_x000a_Fecha de Inicio de Ejecución del Contrato 20 de diciembre de 2017_x000a_Plazo de Ejecución del Contrato 16 Meses_x000a__x000a_Recursos de vigencias futuras EXCEPCIONALES 2018"/>
  </r>
  <r>
    <x v="6"/>
    <n v="72141103"/>
    <s v="EL DEPARTAMENTO DE ANTIOQUIA COLABORA AL MUNICIPIO DE EL SANTUARIO CON RECURSOS ECONOMICOS PARA QUE ESTE LLEVE A CABO LA PAVIMENTACION DE VIAS TERCIARIAS."/>
    <d v="2017-11-09T14:49:00"/>
    <s v="13 meses"/>
    <s v="Régimen Especial - Artículo 95 Ley 489 de 1998"/>
    <s v="Recursos del crédito"/>
    <n v="709947096"/>
    <n v="709947096"/>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5-2017"/>
    <s v="19945 de 03/01/2018"/>
    <d v="2017-11-09T14:49:00"/>
    <s v="S2017060108693 de 08/11/2017"/>
    <s v="2017-AS-20-0015"/>
    <x v="1"/>
    <s v="MUNICIPIO DE EL SANTUARIO"/>
    <n v="43048"/>
    <n v="43082"/>
    <n v="43449"/>
    <s v="En ejecución"/>
    <s v="Fecha de Firma del Contrato 09 de noviembre de 2017_x000a_Fecha de Inicio de Ejecución del Contrato 13 de diciembre de 2017_x000a_Plazo de Ejecución del Contrato 13 Meses_x000a__x000a_Recursos de vigencias futuras EXCEPCIONALES 2018"/>
  </r>
  <r>
    <x v="6"/>
    <n v="72141103"/>
    <s v="EL DEPARTAMENTO DE ANTIOQUIA COLABORA AL MUNICIPIO DE MARINILLA CON RECURSOS ECONOMICOS PARA QUE ESTE LLEVE A CABO LA PAVIMENTACION DE VIAS TERCIARIAS."/>
    <d v="2017-11-09T14:53:00"/>
    <s v="14 meses"/>
    <s v="Régimen Especial - Artículo 95 Ley 489 de 1998"/>
    <s v="Recursos del crédito"/>
    <n v="3332190062"/>
    <n v="3332190062"/>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6-2017"/>
    <s v="19949 de 03/01/2018"/>
    <d v="2017-11-09T14:53:00"/>
    <s v="S2017060108696 de 08/11/2017"/>
    <s v="2017-AS-20-0016"/>
    <x v="1"/>
    <s v="MUNICIPIO DE MARINILLA"/>
    <n v="43048"/>
    <n v="43082"/>
    <n v="43449"/>
    <s v="En ejecución"/>
    <s v="Fecha de Firma del Contrato 09 de noviembre de 2017_x000a_Fecha de Inicio de Ejecución del Contrato 13 de diciembre de 2017_x000a_Plazo de Ejecución del Contrato 14 Meses_x000a__x000a_Recursos de vigencias futuras EXCEPCIONALES 2018"/>
  </r>
  <r>
    <x v="6"/>
    <n v="72141103"/>
    <s v="EL DEPARTAMENTO DE ANTIOQUIA COLABORA AL MUNICIPIO DE CONCORDIA CON RECURSOS ECONOMICOS PARA QUE ESTE LLEVE A CABO LA PAVIMENTACION DE VIAS TERCIARIAS."/>
    <d v="2017-11-09T14:28:00"/>
    <s v="14 meses"/>
    <s v="Régimen Especial - Artículo 95 Ley 489 de 1998"/>
    <s v="Recursos del crédito"/>
    <n v="314460928"/>
    <n v="314460928"/>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7-2017"/>
    <s v="19952 de 03/01/2018"/>
    <d v="2017-11-09T14:28:00"/>
    <s v="S2017060108700 de 08/11/2017"/>
    <s v="2017-AS-20-0017"/>
    <x v="1"/>
    <s v="MUNICIPIO DE CONCORDIA"/>
    <n v="43048"/>
    <n v="43082"/>
    <n v="43449"/>
    <s v="En ejecución"/>
    <s v="Fecha de Firma del Contrato 09 de noviembre de 2017_x000a_Fecha de Inicio de Ejecución del Contrato 13 de diciembre de 2017_x000a_Plazo de Ejecución del Contrato 14 Meses_x000a__x000a_Recursos de vigencias futuras EXCEPCIONALES 2018"/>
  </r>
  <r>
    <x v="6"/>
    <n v="72141103"/>
    <s v="EL DEPARTAMENTO DE ANTIOQUIA COLABORA AL MUNICIPIO DE VENECIA CON RECURSOS ECONOMICOS PARA QUE ESTE LLEVE A CABO LA PAVIMENTACION DE VIAS TERCIARIAS."/>
    <d v="2017-11-09T14:43:00"/>
    <s v="14 meses"/>
    <s v="Régimen Especial - Artículo 95 Ley 489 de 1998"/>
    <s v="Recursos del crédito"/>
    <n v="1368430914"/>
    <n v="1368430914"/>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8-2017"/>
    <s v="19954 de 03/01/2018"/>
    <d v="2017-11-09T14:43:00"/>
    <s v="S2017060108701 de 08/11/2017"/>
    <s v="2017-AS-20-0018"/>
    <x v="1"/>
    <s v="MUNICIPIO DE VENECIA"/>
    <n v="43048"/>
    <n v="43075"/>
    <n v="43449"/>
    <s v="En ejecución"/>
    <s v="Fecha de Firma del Contrato 09 de noviembre de 2017_x000a_Fecha de Inicio de Ejecución del Contrato 04 de diciembre de 2017_x000a_Plazo de Ejecución del Contrato 14 Meses_x000a__x000a_Recursos de vigencias futuras EXCEPCIONALES 2018"/>
  </r>
  <r>
    <x v="6"/>
    <n v="72141103"/>
    <s v="EL DEPARTAMENTO DE ANTIOQUIA COLABORA AL MUNICIPIO DE SAN PEDRO DE URABA CON RECURSOS ECONOMICOS PARA QUE ESTE LLEVE A CABO LA PAVIMENTACION DE VIAS TERCIARIAS."/>
    <d v="2017-11-09T14:56:00"/>
    <s v="14 meses"/>
    <s v="Régimen Especial - Artículo 95 Ley 489 de 1998"/>
    <s v="Recursos del crédito"/>
    <n v="2000000000"/>
    <n v="2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19-2017"/>
    <s v="19956 de 03/01/2018"/>
    <d v="2017-11-09T14:56:00"/>
    <s v="S2017060108704 de 08/11/2017"/>
    <s v="2017-AS-20-0019"/>
    <x v="1"/>
    <s v="MUNICIPIO DE SAN PEDRO DE URABA"/>
    <n v="43048"/>
    <n v="43119"/>
    <n v="43449"/>
    <s v="En ejecución"/>
    <s v="Fecha de Firma del Contrato 09 de noviembre de 2017_x000a_Fecha de Inicio de Ejecución del Contrato 19 de enero de 2018_x000a_Plazo de Ejecución del Contrato 14 Meses_x000a__x000a_Recursos de vigencias futuras EXCEPCIONALES 2018"/>
  </r>
  <r>
    <x v="6"/>
    <n v="72141103"/>
    <s v="EL DEPARTAMENTO DE ANTIOQUIA COLABORA AL MUNICIPIO DE VEGACHI CON RECURSOS ECONOMICOS PARA QUE ESTE LLEVE A CABO LA PAVIMENTACION DE VIAS URBANAS."/>
    <d v="2017-11-09T16:09:00"/>
    <s v="13 meses"/>
    <s v="Régimen Especial - Artículo 95 Ley 489 de 1998"/>
    <s v="Recursos del crédito"/>
    <n v="1190047485"/>
    <n v="119004748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0-2017"/>
    <s v="19964 de 03/01/2018"/>
    <d v="2017-11-09T16:09:00"/>
    <s v="S2017060108685 de 08/11/2017"/>
    <s v="2017-AS-20-0020"/>
    <x v="1"/>
    <s v="MUNICIPIO DE VEGACHI"/>
    <n v="43048"/>
    <n v="43090"/>
    <n v="43449"/>
    <s v="En ejecución"/>
    <s v="Fecha de Firma del Contrato 09 de noviembre de 2017_x000a_Fecha de Inicio de Ejecución del Contrato 21 de diciembre de 2017_x000a_Plazo de Ejecución del Contrato 13 Meses_x000a__x000a_Recursos de vigencias futuras EXCEPCIONALES 2018"/>
  </r>
  <r>
    <x v="6"/>
    <n v="72141103"/>
    <s v="EL DEPARTAMENTO DE ANTIOQUIA COLABORA AL MUNICIPIO DE AMAGA CON RECURSOS ECONOMICOS PARA QUE ESTE LLEVE A CABO LA PAVIMENTACION DE VIAS URBANAS."/>
    <d v="2017-11-09T15:27:00"/>
    <s v="13 meses"/>
    <s v="Régimen Especial - Artículo 95 Ley 489 de 1998"/>
    <s v="Recursos del crédito"/>
    <n v="3000000000"/>
    <n v="3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1-2017"/>
    <s v="19966 de 03/01/2018"/>
    <d v="2017-11-09T15:27:00"/>
    <s v="S2017060108695 de 08/11/2017"/>
    <s v="2017-AS-20-0021"/>
    <x v="1"/>
    <s v="MUNICIPIO DE AMAGA"/>
    <n v="43048"/>
    <n v="43069"/>
    <n v="43449"/>
    <s v="En ejecución"/>
    <s v="Fecha de Firma del Contrato 09 de noviembre de 2017_x000a_Fecha de Inicio de Ejecución del Contrato 30 de noviembre de 2017_x000a_Plazo de Ejecución del Contrato 13 Meses_x000a__x000a_Recursos de vigencias futuras EXCEPCIONALES 2018"/>
  </r>
  <r>
    <x v="6"/>
    <n v="72141103"/>
    <s v="EL DEPARTAMENTO DE ANTIOQUIA COLABORA AL MUNICIPIO DE SAN VICENTE FERRER CON RECURSOS ECONOMICOS PARA QUE ESTE LLEVE A CABO LA PAVIMENTACION DE VIAS URBANAS."/>
    <d v="2017-11-09T15:12:00"/>
    <s v="14 meses"/>
    <s v="Régimen Especial - Artículo 95 Ley 489 de 1998"/>
    <s v="Recursos del crédito"/>
    <n v="571904350.79999995"/>
    <n v="571904350.79999995"/>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1"/>
    <s v="Red vial terciaria construída"/>
    <s v="Pavimentación Placa Huella,_x000a_Interventoría."/>
    <s v="RE-20-22-2017"/>
    <s v="19969 de 03/01/2018"/>
    <d v="2017-11-09T15:12:00"/>
    <s v="S2017060108699 de 08/11/2017"/>
    <s v="2017-AS-20-0022"/>
    <x v="1"/>
    <s v="MUNICIPIO DE SAN VICENTE FERRER"/>
    <n v="43048"/>
    <n v="43082"/>
    <n v="43449"/>
    <s v="En ejecución"/>
    <s v="Fecha de Firma del Contrato 09 de noviembre de 2017_x000a_Fecha de Inicio de Ejecución del Contrato 13 de diciembre de 2017_x000a_Plazo de Ejecución del Contrato 14 Meses_x000a__x000a_Recursos de vigencias futuras EXCEPCIONALES 2018"/>
  </r>
  <r>
    <x v="6"/>
    <n v="72141103"/>
    <s v="EL DEPARTAMENTO DE ANTIOQUIA COLABORA AL MUNICIPIO DE VALDIVIA CON RECURSOS ECONOMICOS Y EN ESPECIE PARA QUE ESTE LLEVE A CABO LA REHABILITACION Y PAVIMENTACION DE LA VIA TERCIARIA MONTEBLANCO - LA SIBERIA, EN EL MUNICIPIO DE VALDIVIA_x000a__x000a_Nota: La competencia para la contratación de este objeto es de la Secretaría de Infraestructura, el proceso será adelantado por esta dependencia. Como la Secretaría de Gobierno también participa en el proceso, ha entregado el CDP respectivo por valor de $70.000.000 a la Secretaría de Infraestructura para su contratación."/>
    <d v="2017-11-10T08:05:00"/>
    <s v="12 meses"/>
    <s v="Régimen Especial - Artículo 95 Ley 489 de 1998"/>
    <s v="Recursos del crédito"/>
    <n v="1000000000"/>
    <n v="10000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2"/>
    <s v="Red vial terciaria construída"/>
    <s v="Pavimentación Placa Huella,_x000a_Interventoría."/>
    <s v="RE-20-24-2017"/>
    <s v="19961 de 03/01/2018"/>
    <d v="2017-11-10T08:05:00"/>
    <s v="S2017060109257 de 10/11/2017"/>
    <s v="2017-AS-20-0023"/>
    <x v="1"/>
    <s v="MUNICIPIO DE VALDIVIA"/>
    <n v="43049"/>
    <n v="43049"/>
    <m/>
    <s v="Celebrado sin iniciar"/>
    <s v="Fecha de Firma del Contrato  10 de noviembre de 2017  _x000a_Fecha de Inicio de Ejecución del Contrato  10 de noviembre de 2017  _x000a_Plazo de Ejecución del Contrato  12 Meses _x000a__x000a_Recursos de vigencias futuras EXCEPCIONALES 2018_x000a_Secretaría de Infraestructura $1.000.000.000 y Secretaría de Gobierno $70.000.000"/>
  </r>
  <r>
    <x v="6"/>
    <n v="72141103"/>
    <s v="EL DEPARTAMENTO DE ANTIOQUIA COLABORA AL MUNICIPIO DE GOMEZ PLATA CON RECURSOS ECONOMICOS PARA QUE ESTE LLEVE A CABO LA PAVIMENTACION DE VIAS URBANAS EN EL CORREGIMIENTO EL SALTO EN EL MUNICIPIO DE GOMEZ PLATA"/>
    <d v="2017-11-10T09:43:00"/>
    <s v="14 meses"/>
    <s v="Régimen Especial - Artículo 95 Ley 489 de 1998"/>
    <s v="Recursos del crédito"/>
    <n v="404500000"/>
    <n v="404500000"/>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_x000a_320402000"/>
    <s v="Construcción de Placa Huella en la Red Víal Terciaria de Antioquia"/>
    <n v="180032002"/>
    <s v="Red vial terciaria construída"/>
    <s v="Pavimentación Placa Huella,_x000a_Interventoría."/>
    <s v="RE-20-25-2017"/>
    <s v="19974 de 03/01/2018"/>
    <d v="2017-11-10T09:43:00"/>
    <s v="S2017060109243 de 10/11/2017"/>
    <s v="2017-AS-20-0024"/>
    <x v="1"/>
    <s v="MUNICIPIO DE GOMEZ PLATA"/>
    <n v="43049"/>
    <n v="43087"/>
    <n v="43449"/>
    <s v="En ejecución"/>
    <s v="Fecha de Firma del Contrato 10 de noviembre de 2017_x000a_Fecha de Inicio de Ejecución del Contrato 18 de diciembre de 2017_x000a_Plazo de Ejecución del Contrato 14 Meses_x000a__x000a_Recursos de vigencias futuras EXCEPCIONALES 2018"/>
  </r>
  <r>
    <x v="6"/>
    <s v="72141103 30111601"/>
    <s v="EL DEPARTAMENTO DE ANTIOQUIA COLABORARÁ A LOS MUNICIPIOS CON RECURSOS ECONOMICOS PARA QUE ESTOS LLEVEN A CABO LA PAVIMENTACION DE VÍAS URBANAS"/>
    <d v="2017-04-03T00:00:00"/>
    <s v="6 meses"/>
    <s v="Otro Tipo de Contrato"/>
    <s v="Recursos del crédito"/>
    <n v="6833548164"/>
    <n v="6833548164"/>
    <s v="NO"/>
    <s v="N/A"/>
    <s v="Rodrigo Echeverry Ochoa"/>
    <s v="Director"/>
    <s v="3837980 3837981"/>
    <s v="rodrigo.echeverry@antioquia.gov.co_x000a_"/>
    <s v="Proyectos de infraestructura cofinanciados en los municipios"/>
    <s v="Km de vías urbanas mejoradas (31050601)"/>
    <s v="Apoyo al mejoramiento de vías urbanas en algunos municipios de Antioquia"/>
    <s v="180041001"/>
    <s v="Red vial urbana construída"/>
    <s v="Intervención en vías urbanas,_x000a_Intervención en senderos peatonales,_x000a_Fortalecimiento Institucional."/>
    <m/>
    <m/>
    <m/>
    <m/>
    <m/>
    <x v="2"/>
    <m/>
    <m/>
    <m/>
    <m/>
    <m/>
    <m/>
  </r>
  <r>
    <x v="6"/>
    <n v="84111507"/>
    <s v="FORMULACIÓN TITULACIÓN DE PREDIOS RELACIONADOS CON LA INFRAESTRUCTURA DE TRANSPORTE DE ANTIOQUIA. LA GESTIÓN PREDIAL DE PROYECTOS VIALES ENTRE ELLOS EL PROYECTO ANORÍ-LIMON._x000a_"/>
    <d v="2018-02-28T00:00:00"/>
    <s v="1 mes"/>
    <s v="Régimen Especial - Artículo 14 Ley 9 de 1989, Ley 388 de 1997 "/>
    <s v="Recursos propios"/>
    <n v="1097566000"/>
    <n v="1097566000"/>
    <s v="NO"/>
    <s v="N/A"/>
    <s v="Rodrigo Echeverry Ochoa"/>
    <s v="Director"/>
    <s v="3837980 3837981"/>
    <s v="rodrigo.echeverry@antioquia.gov.co_x000a_"/>
    <s v="Estudios y seguimientos para la planeación y desarrollo de la Infraestructura de transporte"/>
    <s v="% de avance en el inventario para la legalización de predios en las vías a cargo del departamento realizado (31050201)_x000a__x000a_Predios para proyectos de infraestructura RVS adquiridos y/o saneados (31050202)"/>
    <s v="Formulación titulación de predios relacionados con la infraestructura de transporte de Antioquia"/>
    <n v="180072001"/>
    <s v="Predios adquiridos"/>
    <s v="Saneamiento predial en vías,_x000a_Adquisición y/o saneamiento de predios."/>
    <m/>
    <m/>
    <m/>
    <m/>
    <m/>
    <x v="2"/>
    <m/>
    <m/>
    <m/>
    <m/>
    <m/>
    <m/>
  </r>
  <r>
    <x v="6"/>
    <n v="81101510"/>
    <s v="CONSULTORÍA PARA EFECTUAR ESTUDIOS Y ALTERNATIVAS DE DISEÑO EN DIFERENTES PUNTOS CRÍTICOS DE ORIGEN GEOMORFOLÓGICO E HIDROCLIMÁTICO, EN LA RED VIAL A CARGO DEL DEPARTAMENTO DE ANTIOQUIA"/>
    <d v="2018-02-28T00:00:00"/>
    <s v="8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2"/>
    <m/>
    <m/>
    <m/>
    <m/>
    <m/>
    <m/>
  </r>
  <r>
    <x v="6"/>
    <n v="77100000"/>
    <s v="CONSULTORÍA PARA EFECTUAR ESTUDIOS AMBIENTALES EN LA RED VIAL A CARGO DEL DEPARTAMENTO DE ANTIOQUIA"/>
    <d v="2018-02-28T00:00:00"/>
    <s v="8 meses"/>
    <s v="Concurso de Méritos"/>
    <s v="Recursos propios"/>
    <n v="400000000"/>
    <n v="4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2"/>
    <m/>
    <m/>
    <m/>
    <m/>
    <m/>
    <m/>
  </r>
  <r>
    <x v="6"/>
    <n v="81101510"/>
    <s v="CONSULTORÍA PARA EFECTUAR ESTUDIOS Y DISEÑOS DE VIAS EN LA RED VIAL A CARGO DEL DEPARTAMENTO DE ANTIOQUIA"/>
    <d v="2018-02-28T00:00:00"/>
    <s v="8 meses"/>
    <s v="Concurso de Méritos"/>
    <s v="Recursos propios"/>
    <n v="800000000"/>
    <n v="800000000"/>
    <s v="NO"/>
    <s v="N/A"/>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en Antioqua"/>
    <n v="180038001"/>
    <s v="Estudios y diseños realizados"/>
    <s v="Estudios y diseños técnicos"/>
    <m/>
    <m/>
    <m/>
    <m/>
    <m/>
    <x v="2"/>
    <m/>
    <m/>
    <m/>
    <m/>
    <m/>
    <m/>
  </r>
  <r>
    <x v="6"/>
    <n v="22101600"/>
    <s v="Conservación de la transitabilidad en vías en el Departamento_x000a__x000a_NOTA: Recursos para adicionar en el año 2018 el contrato 2017-SS-20-0003-PRESTAR EL SERVICIO DE ADMINISTRACIÓN Y OPERACIÓN DE MAQUINARIA PARA EL DEPARTAMENTO DE ANTIOQUIA"/>
    <d v="2017-11-07T17:27:00"/>
    <s v="11,5 meses"/>
    <s v="Contratación Directa - Contratos Interadministrativos"/>
    <s v="Recursos propios"/>
    <n v="2174556500"/>
    <n v="2174556500"/>
    <s v="NO"/>
    <s v="N/A"/>
    <s v="Rodrigo Echeverry Ochoa"/>
    <s v="Director"/>
    <s v="3837980 3837981"/>
    <s v="rodrigo.echeverry@antioquia.gov.co_x000a_"/>
    <s v="Mantenimiento, mejoramiento y/o rehabilitación de la RVS"/>
    <s v="km de vías de la RVS mantenidas, mejoradas y/o rehabilitadas en afirmado (31050305),_x000a__x000a_ _x000a_km de vías de la RVS mantenidas, mejoradas y/o rehabilitadas en pavimento (31050306)."/>
    <s v="Conservación de la transitabilidad en vías en el Departamento"/>
    <n v="180030001"/>
    <s v="Vías atendidas o mantenidas"/>
    <s v="Kit maquinaria restaurar transitabilidad,_x000a_Fortalecimiento Institucional"/>
    <s v="CD-20-02-2017"/>
    <s v="N.A."/>
    <d v="2017-11-07T17:27:00"/>
    <s v="S2017060108506 de 08/1/2017"/>
    <s v="2017-SS-20-0003"/>
    <x v="1"/>
    <s v="RENTING DE ANTIOQUIA S.A.S"/>
    <n v="43049"/>
    <n v="43102"/>
    <n v="43449"/>
    <s v="En ejecución"/>
    <s v="Fecha de Firma del Contrato 10 de noviembre de 2017_x000a_Fecha de Inicio de Ejecución del Contrato 02 de enero de 2018_x000a_Plazo de Ejecución del Contrato 345 Dí­as_x000a__x000a_Recursos de vigencias futuras EXCEPCIONALES 2018"/>
  </r>
  <r>
    <x v="6"/>
    <n v="81101510"/>
    <s v="PAVIMENTACIÓN DE LA VÍA PUERTO NARE-PUERTO TRIUNFO DEL DEPARTAMENTO DE ANTIOQUIA"/>
    <d v="2018-01-31T00:00:00"/>
    <s v="7 meses"/>
    <s v="Licitación pública"/>
    <s v="Recursos propios"/>
    <n v="18000000000"/>
    <n v="18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2"/>
    <m/>
    <m/>
    <m/>
    <m/>
    <m/>
    <m/>
  </r>
  <r>
    <x v="6"/>
    <n v="81101510"/>
    <s v="INTERVENTORÍA TECNICA, ADMINISTRATIVA, AMBIENTAL, FINANCIERA Y LEGAL PARA LA  PAVIMENTACIÓN DE LA VÍA PUERTO NARE-PUERTO TRIUNFO DEL DEPARTAMENTO DE ANTIOQUIA"/>
    <d v="2018-01-31T00:00:00"/>
    <s v="8 meses"/>
    <s v="Concurso de Méritos"/>
    <s v="Recursos propios"/>
    <n v="2000000000"/>
    <n v="2000000000"/>
    <s v="SI"/>
    <s v="No solicitadas"/>
    <s v="Rodrigo Echeverry Ochoa"/>
    <s v="Director"/>
    <s v="3837980 3837981"/>
    <s v="rodrigo.echeverry@antioquia.gov.co_x000a_"/>
    <s v="Estudios y seguimientos para la planeación y desarrollo de la Infraestructura de transporte"/>
    <s v="Estudios de infraestructura elaborados (31050212)"/>
    <s v="Estudios de infraestructura en la red vial secundaria"/>
    <n v="180038001"/>
    <s v="Estudios y diseños realizados"/>
    <s v="Estudios y diseños técnicos"/>
    <m/>
    <m/>
    <m/>
    <m/>
    <m/>
    <x v="2"/>
    <m/>
    <m/>
    <m/>
    <m/>
    <m/>
    <m/>
  </r>
  <r>
    <x v="6"/>
    <s v="95111603 95121909 95121645 95111500"/>
    <s v="Mejoramiento Conexión Vial Aburrá Norte.  (km de vías en el desarrollo vial Aburra-Norte construidas, operadas, mantenidas y rehabilitadas)_x000a__x000a_NOTA: pago a realizar al concesionario a traves del recaudo de la valorizacion de la via"/>
    <d v="2018-01-31T00:00:00"/>
    <s v="12 meses"/>
    <s v="Otro Tipo de Contrato"/>
    <s v="Recursos propios"/>
    <n v="4189222000"/>
    <n v="4189222000"/>
    <s v="NO"/>
    <s v="N/A"/>
    <s v="Rodrigo Echeverry Ochoa"/>
    <s v="Director"/>
    <s v="3837980 3837981"/>
    <s v="rodrigo.echeverry@antioquia.gov.co_x000a_"/>
    <s v="Proyectos estratégicos Departamentales"/>
    <s v="km de vías en el desarrollo vial Aburrá-Norte construidas, operadas, mantenidas y rehabilitadas 31050403"/>
    <s v="Mejoramiento Conexión Vial Aburrá Norte"/>
    <n v="180034001"/>
    <s v="Red vial operada y mantenida"/>
    <s v="Mantenimiento y operación de vías"/>
    <m/>
    <m/>
    <m/>
    <m/>
    <m/>
    <x v="2"/>
    <m/>
    <m/>
    <m/>
    <m/>
    <m/>
    <m/>
  </r>
  <r>
    <x v="6"/>
    <s v="72141003 72141104 72141106"/>
    <s v="Rehabilitación y mantenimiento de vías específicas con recursos del peaje Pajarito en la subregión Norte del departamento._x000a__x000a_NOTA: Recursos disponibles para inversión en la vía de pajarito y/o en el contrato derivado del proceso de contratación LIC-20-04-2017 - MEJORAMIENTO, REHABILITACIÓN Y MANTENIMIENTO DE LAS VÍAS  DE INFLUENCIA DEL PEAJE DE PAJARITO DE LA SUBREGIÓN NORTE DEL DEPARTAMENTO DE ANTIOQUIA._x000a_"/>
    <d v="2018-01-31T00:00:00"/>
    <s v="11 meses"/>
    <s v="Otro Tipo de Contrato"/>
    <s v="Recursos propios"/>
    <n v="126567985"/>
    <n v="126567985"/>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n v="180035001"/>
    <s v="Red vial rehabilitada y mantenida"/>
    <s v="Obra mantenimiento rutinario_x000a_Interventoría mantenimiento rutinario_x000a_Obra intervención puntos críticos_x000a_Interventoría  puntos críticos"/>
    <m/>
    <m/>
    <m/>
    <m/>
    <m/>
    <x v="2"/>
    <m/>
    <m/>
    <m/>
    <m/>
    <m/>
    <m/>
  </r>
  <r>
    <x v="6"/>
    <s v="72141002 55121704 55121712 55121715 55121718"/>
    <s v="CONVENIO INTERADMINISTRATIVO CON LA AGENCIA DE SEGURIDAD VIAL PARA EL SUMINISTRO E INSTALACIÓN DE LA SEÑALIZACIÓN VERTICAL Y HORIZONTAL EN LA RED VIAL A CARGO DEL DEPARTAMENTO DE ANTIOQUIA"/>
    <d v="2018-03-01T00:00:00"/>
    <s v="4,5 meses"/>
    <s v="Régimen Especial - Artículo 95 Ley 489 de 1998"/>
    <s v="Recursos propios"/>
    <n v="500000000"/>
    <n v="50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m/>
    <m/>
    <m/>
    <m/>
    <x v="2"/>
    <m/>
    <m/>
    <m/>
    <m/>
    <m/>
    <m/>
  </r>
  <r>
    <x v="6"/>
    <n v="72141002"/>
    <s v="SUMINISTRO E INSTALACIÓN DE LA SEÑALIZACIÓN VERTICAL INFORMATIVA EN LA RED VIAL A CARGO DEL DEPARTAMENTO DE ANTIOQUIA"/>
    <d v="2018-04-15T00:00:00"/>
    <s v="4,5 meses"/>
    <s v="Licitación pública"/>
    <s v="Recursos propios"/>
    <n v="1380000000"/>
    <n v="138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s v="21221 de 13/03/2018_x000a_21222 de 13/03/2018"/>
    <m/>
    <m/>
    <m/>
    <x v="4"/>
    <m/>
    <m/>
    <m/>
    <m/>
    <m/>
    <m/>
  </r>
  <r>
    <x v="6"/>
    <n v="81101510"/>
    <s v="INTERVENTORIA TÉCNICA, ADMINISTRATIVA, FINANCIERA, AMBIENTAL Y LEGAL PARA EL SUMINISTRO E INSTALACIÓN DE LA SEÑALIZACIÓN VERTICAL INFORMATIVA EN LA RED VIAL A CARGO DEL DEPARTAMENTO DE ANTIOQUIA"/>
    <d v="2018-04-15T00:00:00"/>
    <s v="5 meses"/>
    <s v="Concurso de Méritos"/>
    <s v="Recursos propios"/>
    <n v="120000000"/>
    <n v="120000000"/>
    <s v="NO"/>
    <s v="N/A"/>
    <s v="Rodrigo Echeverry Ochoa"/>
    <s v="Director"/>
    <s v="3837980 3837981"/>
    <s v="rodrigo.echeverry@antioquia.gov.co_x000a_"/>
    <s v="Mantenimiento, mejoramiento y/o rehabilitación de la RVS"/>
    <s v="km de vías de la RVS señalizadas (31050307)_x000a__x000a__x000a_Programa: Infraestructura de vías terciarias como apoyo a la comercialización de productos agropecuarios, pesqueros y forestales/´Producto: señalización RVT realizada (32040209)_x000a__x000a_310503000_x000a_320402000"/>
    <s v="Renovación y aumento de la señalización en las vías de la red vial Secundaria en el Departamento de Antioquia _x000a__x000a_Renovación y aumento de la señalización en las vías de la red vial Terciaria en el Departamento de Antioquia "/>
    <s v="180031001_x000a_180067001_x000a_"/>
    <s v="RVS señalizada_x000a_RVT señalizada"/>
    <s v="Señaización vial,_x000a_Fortalecimiento Institucional RVS"/>
    <m/>
    <s v="21223 de 13/03/2018"/>
    <m/>
    <m/>
    <m/>
    <x v="4"/>
    <m/>
    <m/>
    <m/>
    <m/>
    <m/>
    <m/>
  </r>
  <r>
    <x v="6"/>
    <n v="81101510"/>
    <s v="CONSTRUCCIÓN DEL PUENTE EN LA VÍA 25AN02 SANTA BÁRBARA (RUTA 25) -YE A FREDONIA en el km16+00, EN LA SUBREGIÓN SUROESTE DEL DEPARTAMENTO DE ANTIOQUIA"/>
    <d v="2018-02-28T00:00:00"/>
    <s v="4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m/>
    <m/>
    <m/>
  </r>
  <r>
    <x v="6"/>
    <n v="81101510"/>
    <s v="INTERVENTORÍA TECNICA, ADMINISTRATIVA, AMBIENTAL, FINANCIERA Y LEGAL PARA LA CONSTRUCCIÓN DEL PUENTE EN LA VÍA 25AN02 SANTA BÁRBARA (RUTA 25) -YE A FREDONIA en el km16+00, EN LA SUBREGIÓN SUROESTE DEL DEPARTAMENTO DE ANTIOQUIA"/>
    <d v="2018-02-28T00:00:00"/>
    <s v="4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m/>
    <m/>
    <m/>
  </r>
  <r>
    <x v="6"/>
    <n v="81101505"/>
    <s v="LA CONSTRUCCIÓN DE CINCO (5) PUENTES VEHICULARES DISTRIBUIDOS EN LAS SUBREGIONES DE URABÁ Y SUROESTE EN LAS VIAS SECUNDARIAS DEL DEPARTAMENTO DE ANTIOQUIA_x000a_"/>
    <d v="2018-02-28T00:00:00"/>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m/>
    <m/>
    <m/>
  </r>
  <r>
    <x v="6"/>
    <n v="81101505"/>
    <s v="INTERVENTORÍA TECNICA, ADMINISTRATIVA, AMBIENTAL, FINANCIERA Y LEGAL PARA LA CONSTRUCCIÓN DE CINCO (5) PUENTES VEHICULARES DISTRIBUIDOS EN LAS SUBREGIONES DE URABÁ Y SUROESTE EN LAS VIAS SECUNDARIAS DEL DEPARTAMENTO DE ANTIOQUIA_x000a_"/>
    <d v="2018-02-28T00:00:00"/>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m/>
    <m/>
    <m/>
  </r>
  <r>
    <x v="6"/>
    <n v="81101505"/>
    <s v="CONSTRUCCIÓN DE CINCO(5) PUENTES VEHICULARES DISTRIBUIDOS EN LAS SUBREGIONES DEL NORTE, MAGDALENA MEDIO Y OCCIDENTE EN LAS VIAS SECUNDARIAS DEL DEPARTAMENTO DE ANTIOQUIA_x000a_"/>
    <d v="2018-02-28T00:00:00"/>
    <s v="6 MESE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m/>
    <m/>
    <m/>
  </r>
  <r>
    <x v="6"/>
    <n v="81101505"/>
    <s v="INTERVENTORÍA TECNICA, ADMINISTRATIVA, AMBIENTAL, FINANCIERA Y LEGAL PARA LA CONSTRUCCIÓN DE CINCO(5) PUENTES VEHICULARES DISTRIBUIDOS EN LAS SUBREGIONES DEL NORTE, MAGDALENA MEDIO Y OCCIDENTE EN LAS VIAS SECUNDARIAS DEL DEPARTAMENTO DE ANTIOQUIA_x000a_"/>
    <d v="2018-02-28T00:00:00"/>
    <s v="6 MESES"/>
    <s v="Concurso de Méritos"/>
    <s v="Recursos propios"/>
    <n v="127000000"/>
    <n v="127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m/>
    <m/>
    <x v="2"/>
    <m/>
    <m/>
    <m/>
    <m/>
    <m/>
    <m/>
  </r>
  <r>
    <x v="6"/>
    <n v="81101505"/>
    <s v="CONSTRUCCIÓN DE PUENTES VEHICULARES EN LAS VIAS SECUNDARIAS DEL DEPARTAMENTO DE ANTIOQUIA_x000a_"/>
    <s v="Licitación Pública"/>
    <s v="Recursos Propios"/>
    <s v="Licitación pública"/>
    <s v="Recursos propios"/>
    <n v="1140000000"/>
    <n v="1140000000"/>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2"/>
    <m/>
    <m/>
    <m/>
    <m/>
    <m/>
    <m/>
  </r>
  <r>
    <x v="6"/>
    <n v="81101505"/>
    <s v="INTERVENTORÍA TECNICA, ADMINISTRATIVA, AMBIENTAL, FINANCIERA Y LEGAL PARA LA CONSTRUCCIÓN DE PUENTES VEHICULARES EN LAS VIAS SECUNDARIAS DEL DEPARTAMENTO DE ANTIOQUIA"/>
    <s v="Concurso de Méritos"/>
    <s v="Recursos Propios"/>
    <s v="Concurso de Méritos"/>
    <s v="Recursos propios"/>
    <n v="128376161"/>
    <n v="128376161"/>
    <s v="NO"/>
    <s v="N/A"/>
    <s v="Rodrigo Echeverry Ochoa"/>
    <s v="Director"/>
    <s v="3837980 3837981"/>
    <s v="rodrigo.echeverry@antioquia.gov.co_x000a_"/>
    <s v="Mantenimiento, mejoramiento y/o rehabilitación de la RVS"/>
    <s v="Puentes RVS construidos, rehabilitados y/o mantenidos_x000a_31050302_x000a_310503000"/>
    <s v="Construcción y/o mejoramiento de puentes en la RVS"/>
    <n v="180115001"/>
    <s v="Puentes RVS construidos,_x000a_Puentes RVS rehabilitados_x000a_Puentes RVS mantenidos"/>
    <s v="Construcción de puentes en la RVS_x000a_Mejoramiento de puentes en la RVS_x000a_Mantenimiento de puentes en la RVS_x000a_Interventoría de puentes en la RVS"/>
    <m/>
    <m/>
    <m/>
    <s v=""/>
    <m/>
    <x v="2"/>
    <m/>
    <m/>
    <m/>
    <m/>
    <m/>
    <m/>
  </r>
  <r>
    <x v="6"/>
    <n v="95121511"/>
    <s v="(2) EL DEPARTAMENTO DE ANTIOQUIA COLABORARÁ A LOS MUNICIPIOS CON RECURSOS ECONOMICOS PARA LLEVAR A CABO LAS OBRAS DE MEJORAMIENTO Y MANTENIMIENTO DEL ESPACIO PUBLICO DEL PARQUE PRINCIPAL DEL MUNICIPIO"/>
    <d v="2018-01-31T00:00:00"/>
    <s v="8 meses"/>
    <s v="Régimen Especial - Artículo 95 Ley 489 de 1998"/>
    <s v="Recursos propios"/>
    <n v="2877880263"/>
    <n v="2877880263"/>
    <s v="NO"/>
    <s v="N/A"/>
    <s v="Rodrigo Echeverry Ochoa"/>
    <s v="Director"/>
    <s v="3837980 3837981"/>
    <s v="rodrigo.echeverry@antioquia.gov.co_x000a_"/>
    <s v="Proyectos de infraestructura cofinanciados en los municipios"/>
    <s v="Espacios públicos municipales intervenidos (31050602)"/>
    <s v="Apoyo a la intervención de espacios públicos Municipales"/>
    <n v="180043001"/>
    <s v="Espacios de diálogo social fortalecidos"/>
    <s v="Intervención de espacios públicos"/>
    <m/>
    <m/>
    <m/>
    <m/>
    <m/>
    <x v="2"/>
    <m/>
    <m/>
    <m/>
    <m/>
    <m/>
    <m/>
  </r>
  <r>
    <x v="6"/>
    <n v="95121511"/>
    <s v="(2) EL DEPARTAMENTO DE ANTIOQUIA COLABORARÁ A LOS MUNICIPIOS CON RECURSOS ECONOMICOS PARA LLEVAR A CABO LAS OBRAS DE MEJORAMIENTO Y MANTENIMIENTO DE Otros espacios públicos (muelles, malecones, entre otros) construidos y/o mantenidos (31050603)"/>
    <d v="2018-01-31T00:00:00"/>
    <s v="5 meses"/>
    <s v="Régimen Especial - Artículo 95 Ley 489 de 1998"/>
    <s v="Recursos propios"/>
    <n v="2600000000"/>
    <n v="26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m/>
    <m/>
    <m/>
    <m/>
    <m/>
    <x v="2"/>
    <m/>
    <m/>
    <m/>
    <m/>
    <m/>
    <m/>
  </r>
  <r>
    <x v="6"/>
    <s v="72141103_x000a_"/>
    <s v="(15) EL DEPARTAMENTO DE ANTIOQUIA COLABORA A LOS MUNICIPIOS CON RECURSOS ECONOMICOS PARA QUE ESTOS LLEVEN A CABO LA PAVIMENTACION DE VIAS TERCIARIAS"/>
    <d v="2018-01-31T00:00:00"/>
    <s v="9 meses"/>
    <s v="Régimen Especial - Artículo 95 Ley 489 de 1998"/>
    <s v="Recursos propios"/>
    <n v="6280557949"/>
    <n v="6280557949"/>
    <s v="NO"/>
    <s v="N/A"/>
    <s v="Rodrigo Echeverry Ochoa"/>
    <s v="Director"/>
    <s v="3837980 3837981"/>
    <s v="rodrigo.echeverry@antioquia.gov.co_x000a_"/>
    <s v="Infraestructura de vías terciarias como apoyo a la comercialización de productos agropecuarios, pesqueros y forestales"/>
    <s v="Vías con placa huella intervenidas (32040205)"/>
    <s v="Construcción de Placa Huella en la Red Víal Terciaria de Antioquia"/>
    <n v="180032001"/>
    <s v="Vías pavimentadas"/>
    <s v="Pavimentación de vías"/>
    <m/>
    <m/>
    <m/>
    <m/>
    <m/>
    <x v="2"/>
    <m/>
    <m/>
    <m/>
    <m/>
    <m/>
    <m/>
  </r>
  <r>
    <x v="6"/>
    <s v="72141107 72141109"/>
    <s v="(4) EL DEPARTAMENTO DE ANTIOQUIA COFINANCIA A LOS MUNICIPIOS PARA LA CONSTRUCCION DE PUENTES VEHICULARES DE LA RED VIAL TERCIARIA"/>
    <d v="2018-01-31T00:00:00"/>
    <s v="2 meses"/>
    <s v="Régimen Especial - Artículo 95 Ley 489 de 1998"/>
    <s v="Recursos propios"/>
    <n v="2500000000"/>
    <n v="2500000000"/>
    <s v="NO"/>
    <s v="N/A"/>
    <s v="Rodrigo Echeverry Ochoa"/>
    <s v="Director"/>
    <s v="3837980 3837981"/>
    <s v="rodrigo.echeverry@antioquia.gov.co_x000a_"/>
    <s v="Infraestructura de vías terciarias como apoyo a la comercialización de productos agropecuarios, pesqueros y forestales"/>
    <s v="Puentes de la RVT construidos, rehabilitados y/o mantenidos (32040203,)_x000a__x000a_Construcción, rehabilitación y/o mantenimiento de puentes peatonales RVT (32040204)_x000a_"/>
    <s v="Apoyo a la construcción o mejoramiento de puentes en los municipios"/>
    <n v="180070001"/>
    <s v="Puentes en la red vial terciaria rehabilitados_x000a_Puentes de la RVT construidos,_x000a_Puentes de la RVT  mantenidos "/>
    <s v="Intervención de puentes vehiculares_x000a_Intervención de puentes peatonales"/>
    <m/>
    <m/>
    <m/>
    <m/>
    <m/>
    <x v="2"/>
    <m/>
    <m/>
    <m/>
    <m/>
    <m/>
    <m/>
  </r>
  <r>
    <x v="6"/>
    <n v="72141003"/>
    <s v="(8) EL DEPARTAMENTO DE ANTIOQUIA COLABORARA PARA LA EJECUCION DEL PROYECTO DE LOS CAMINOS DE HERRADURA EN JURISDICCION DE LOS MUNICIPIOS DEL DEPARTAMENTO DE ANTIOQUIA"/>
    <d v="2018-01-31T00:00:00"/>
    <s v="6 meses"/>
    <s v="Régimen Especial - Artículo 95 Ley 489 de 1998"/>
    <s v="Recursos propios"/>
    <n v="400000000"/>
    <n v="400000000"/>
    <s v="NO"/>
    <s v="N/A"/>
    <s v="Rodrigo Echeverry Ochoa"/>
    <s v="Director"/>
    <s v="3837980 3837981"/>
    <s v="rodrigo.echeverry@antioquia.gov.co_x000a_"/>
    <s v="Vías para sistemas alternativos de transporte"/>
    <s v="Caminos de Herradura mejorados (32040206,)_x000a__x000a_Caminos de Herradura mantenidos (32040207,)_x000a__x000a_Moto-rutas en caminos de herradura intervenidos (32040208)"/>
    <s v="Apoyo al mejoramiento de caminos de herradura o motorrutas en Antioquia"/>
    <n v="180039001"/>
    <s v="Caminos de heradura rehabilitadoas o mantenidos"/>
    <s v="Mejoramiento de caminos,_x000a_Mantenimiento de caminos,_x000a_Mejoramiento de motorrutas."/>
    <m/>
    <m/>
    <m/>
    <m/>
    <m/>
    <x v="2"/>
    <m/>
    <m/>
    <m/>
    <m/>
    <m/>
    <m/>
  </r>
  <r>
    <x v="6"/>
    <n v="81101605"/>
    <s v="MANTENIMIENTO DE CABLES AÉREOS EN ANTIOQUIA"/>
    <d v="2018-01-31T00:00:00"/>
    <s v="6 meses"/>
    <s v="Licitación pública"/>
    <s v="Recursos propios"/>
    <n v="2160000000"/>
    <n v="216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2"/>
    <m/>
    <m/>
    <m/>
    <m/>
    <m/>
    <m/>
  </r>
  <r>
    <x v="6"/>
    <n v="81101605"/>
    <s v="INTERVENTORÍA TECNICA, ADMINISTRATIVA, AMBIENTAL, FINANCIERA Y LEGAL PARA EL MANTENIMIENTO DE CABLES AÉREOS EN ANTIOQUIA"/>
    <d v="2018-01-31T00:00:00"/>
    <s v="6 meses"/>
    <s v="Concurso de Méritos"/>
    <s v="Recursos propios"/>
    <n v="240000000"/>
    <n v="240000000"/>
    <s v="NO"/>
    <s v="N/A"/>
    <s v="Rodrigo Echeverry Ochoa"/>
    <s v="Director"/>
    <s v="3837980 3837981"/>
    <s v="rodrigo.echeverry@antioquia.gov.co_x000a_"/>
    <s v="Plan de cables aéreos"/>
    <s v="Cables aéreos operados y mantenidos (32040301)"/>
    <s v="Mantenimiento y operación de cables aéreos en Antioquia"/>
    <n v="180042001"/>
    <s v="Obras de protección y adecuación realizados"/>
    <s v="Mantenimiento de cables aéreos,_x000a_Operación de cables aéreos,_x000a_Estudios sostenibilidad cables."/>
    <m/>
    <m/>
    <m/>
    <m/>
    <m/>
    <x v="2"/>
    <m/>
    <m/>
    <m/>
    <m/>
    <m/>
    <m/>
  </r>
  <r>
    <x v="6"/>
    <s v="81112501 81122000 81111500 43232100 43232200"/>
    <s v="ADQUIRIR LA SUSCRIPCIÓN DE ADOBE CREATIVE CLOUD FOR TEAMS PARA LAS DIFERENTES DEPENDENCIAS DE LA GOBERNACIÓN DE ANTIOQUIA, INCLUYENDO SOPORTE TÉCNICO. _x000a__x000a__x000a_Nota: La competencia para la contratación de este objeto es de la Dirección de Informática, el proceso de contratación será adelantado por la Secretaría General y entregado el CDP respectivo para su contratación (Centro de Costos 112000G222)_x000a_"/>
    <d v="2018-04-01T00:00:00"/>
    <s v="1 meses"/>
    <s v="Selección Abreviada - Subasta Inversa"/>
    <s v="Recursos propios"/>
    <n v="45000000"/>
    <n v="45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Dirección de Informática, el proceso de contratación será adelantado por la Secretaría General y entregado el CDP respectivo para su contratación (Centro de Costos 112000G222)_x000a_"/>
  </r>
  <r>
    <x v="6"/>
    <s v="81112501 43231500"/>
    <s v="SUSCRIPCIÓN DE OFFICE 365 (SERVICIO DE CORREO ELECTRONICO)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Acuerdo Marco de Precios"/>
    <s v="Recursos propios"/>
    <n v="50000000"/>
    <n v="50000000"/>
    <s v="NO"/>
    <s v="N/A"/>
    <s v="Rodrigo Echeverry Ochoa"/>
    <s v="Director"/>
    <s v="3837980 3837981"/>
    <s v="rodrigo.echeverry@antioquia.gov.co_x000a_"/>
    <s v="Estudios y seguimientos para la planeación y desarrollo de la Infraestructura de transporte"/>
    <s v="Estudios de Sistemas viales subregionales elaborados (31050205)_x000a__x000a_310502000"/>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Dirección de Informática, el proceso de contratación será adelantado por la Secretaría General y entregado el CDP respectivo para su contratación (Centro de Costos 112000G222)_x000a_"/>
  </r>
  <r>
    <x v="6"/>
    <s v="81112501 81110000"/>
    <s v="ADQUISICIÓN Y ACTUALIZACIÓN DE LICENCIAS DE ARCGIS PARA LOS ORGANISMOS DE LA GOBERNACIÓN DE ANTIOQUIA INCLUYENDO SOPORTE TÉCNICO, A TRAVÉS DE ACUERDO MARCO DE PRECIOS._x000a_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Acuerdo Marco de Precios"/>
    <s v="Recursos propios"/>
    <n v="165000000"/>
    <n v="165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Dirección de Informática, el proceso de contratación será adelantado por la Secretaría General y entregado el CDP respectivo para su contratación (Centro de Costos 112000G222)"/>
  </r>
  <r>
    <x v="6"/>
    <n v="78111800"/>
    <s v="PRESTACIÓN DE SERVICIOS DE TRANSPORTE TERRESTRE AUTOMOTOR PARA APOYAR LA GESTIÓN DE LAS DEPENDENCIAS DE LA GOBERNACIÓN_x000a__x000a_Nota: La competencia para la contratación de este objeto es de la Secretaría General, el proceso será adelantado por dicha dependencia y entregado el CDP respectivo para su contratación (Centro de Costos 112000G222)"/>
    <d v="2018-01-31T00:00:00"/>
    <s v="11 meses"/>
    <s v="Selección Abreviada - Subasta Inversa"/>
    <s v="Recursos propios"/>
    <n v="756500000"/>
    <n v="731282941"/>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310503000_x000a_"/>
    <s v="Mantenimiento y Mejoramiento de la RVS en Antioquia_x000a_"/>
    <n v="180035001"/>
    <s v="Red vial secundaria rehabilitada y mantenida"/>
    <s v="Mantenimiento rutinario,_x000a_Intervención de puntos críticos,_x000a_Fortalecimiento Institucional."/>
    <m/>
    <s v="20103 de 05/01/2018"/>
    <m/>
    <m/>
    <m/>
    <x v="4"/>
    <m/>
    <m/>
    <m/>
    <m/>
    <m/>
    <m/>
  </r>
  <r>
    <x v="6"/>
    <n v="80111600"/>
    <s v="ADICIÓN 1 Y PRORROGA 1 AL CONTRATO INTERADMINISTRATIVO 4600006343 DE 2017 BRINDAR APOYO TÉCNICO, ADMINISTRATIVO, FINANCIERO, CONTABLE, PREDIAL,  LEGAL, SOCIAL, AMBIENTAL DE LOS PROYECTOS,   PROCESOS Y CONTRATOS LLEVADOS A CABO EN LA SECRETARIA DE INFRAESTRUCTURA FISICA DEL DEPARTAMENTO DE ANTIOQUIA"/>
    <d v="2017-03-01T00:00:00"/>
    <s v="14 meses"/>
    <s v="Contratación Directa - Contratos Interadministrativos"/>
    <s v="Recursos propios"/>
    <n v="1498842510"/>
    <n v="1498842511"/>
    <s v="NO"/>
    <s v="N/A"/>
    <s v="Rodrigo Echeverry Ochoa"/>
    <s v="Director"/>
    <s v="3837980 3837981"/>
    <s v="rodrigo.echeverry@antioquia.gov.co_x000a_"/>
    <s v="Mantenimiento, mejoramiento y/o rehabilitación de la RVS_x000a_Infraestructura de vías terciarias como apoyo a la comercialización de productos agropecuarios, pesqueros y forestales"/>
    <s v="Puntos críticos de la RVS intervenidos (31050303)_x000a__x000a_km de vías de la RVS mantenidas, mejoradas y/o rehabilitadas en afirmado (31050305)_x000a_ _x000a_km de vías de la RVS mantenidas, mejoradas y/o rehabilitadas en pavimento (31050306)_x000a__x000a_Vías con placa huella intervenidas (32040205)_x000a_320402000_x000a_"/>
    <s v="Mantenimiento y Mejoramiento de la RVS en Antioquia_x000a__x000a_Apoyo al mejoramiento y/o mantenimiento de la RVT en Antioquia"/>
    <s v="180035001  _x000a_180068001  _x000a_"/>
    <s v="Red vial secundaria y terciaria rehabilitada y mantenida"/>
    <s v="Mantenimiento rutinario,_x000a_Intervención de puntos críticos,_x000a_Fortalecimiento Institucional."/>
    <n v="6455"/>
    <s v="_x000a_20967 de 26/01/2018_x000a_20968 de 26/01/2018_x000a__x000a_17979 de 20/06/2017 _x000a_17980 de 20/06/2017 _x000a_17981 de 20/06/2017 _x000a_17982 de 20/06/2017 _x000a_17983 de 20/06/2017 _x000a_17984 de 20/06/2017 _x000a_17985 de 20/06/2017_x000a_POR SUSTITUCION FONDO DEL CDP 3500036559_x000a__x000a_16710 de 14/02/2017_x000a_16712 de 14/02/2017_x000a_16713 de 14/02/2017_x000a_16714 de 14/02/2017_x000a_16715 de 14/02/2017_x000a_16716 de 14/02/2017_x000a_16717 de 14/02/2017_x000a_16718 de 14/02/2017"/>
    <d v="2017-03-04T09:07:00"/>
    <s v="S2017060043284 de 09/03/2017 "/>
    <n v="4600006343"/>
    <x v="1"/>
    <s v="TECNOLOGICO DE ANTIOQUIA"/>
    <n v="42804"/>
    <n v="42810"/>
    <n v="43234"/>
    <s v="En ejecución"/>
    <s v="Fecha de Firma del Contrato 10 de marzo de 2017_x000a_Fecha de Inicio de Ejecución del Contrato 16 de marzo de 2017_x000a_Plazo de Ejecución del Contrato 9 Meses, sin sobrepasar el 15/12/2017_x000a_Prórroga 1: 5 meses más con nueva fecha de terminación 14/05/2018_x000a__x000a_26/01/2018: ACTUALIZACION VIGENCIA FUTURA 6000002370, 6000002371  ADICIÓN 1 Y PRORROGA 1 AL CONTRATO INTERADMINISTRATIVO 4600006343 DE 2017_x000a_Se realizó modificación al CDP y al RPC del contato por sustitución de FONDOS."/>
  </r>
  <r>
    <x v="6"/>
    <n v="80111600"/>
    <s v="BRINDAR APOYO TÉCNICO, ADMINISTRATIVO, FINANCIERO, CONTABLE, PREDIAL,  LEGAL, SOCIAL, AMBIENTAL DE LOS PROYECTOS,   PROCESOS Y CONTRATOS LLEVADOS A CABO EN LA SECRETARIA DE INFRAESTRUCTURA FISICA DEL DEPARTAMENTO DE ANTIOQUIA"/>
    <d v="2018-03-31T00:00:00"/>
    <s v="7 meses"/>
    <s v="Contratación Directa - Contratos Interadministrativos"/>
    <s v="Recursos propios"/>
    <n v="1000000000"/>
    <n v="10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 _x000a_ _x000a_km de vías de la RVS mantenidas, mejoradas y/o rehabilitadas en pavimento (31050306)"/>
    <s v="Mantenimiento y Mejoramiento de la RVS en Antioquia"/>
    <n v="180035001"/>
    <s v="Red vial secundaria rehabilitada y mantenida"/>
    <s v="Mantenimiento rutinario,_x000a_Intervención de puntos críticos,_x000a_Fortalecimiento Institucional."/>
    <m/>
    <m/>
    <m/>
    <m/>
    <m/>
    <x v="2"/>
    <m/>
    <m/>
    <m/>
    <m/>
    <m/>
    <m/>
  </r>
  <r>
    <x v="6"/>
    <n v="80111600"/>
    <s v="Designar estudiantes de las universidades públicas para la realización de la práctica académica, con el fin de brindar apoyo a la gestión del Departamento de Antioquia y sus subregiones durante el año de 2018._x000a__x000a_Nota: La competencia para la contratación de este objeto es de la Secretaría de Gestión Humana y Desarrollo Organizacional, el proceso será adelantado por dicha dependencia y entregado el CDP respectivo para su contratación (Centro de Costos 112000F124)"/>
    <d v="2018-01-31T00:00:00"/>
    <s v="10 meses"/>
    <s v="Contratación Directa - Contratos Interadministrativos"/>
    <s v="Recursos propios"/>
    <n v="200000000"/>
    <n v="2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s v="20336 de 10/01/2018"/>
    <m/>
    <m/>
    <m/>
    <x v="4"/>
    <m/>
    <m/>
    <m/>
    <m/>
    <m/>
    <m/>
  </r>
  <r>
    <x v="6"/>
    <n v="86131504"/>
    <s v="Contrato  interadministrativo de mandato  para la promoción, creación, elaboración desarrollo y conceptualización de las campañas, estrategias y necesidades comunicacionales de la Gobernación de Antioquia._x000a__x000a_Nota: La competencia para la contratación de este objeto es de la Gerencia de Comunicaciones, el proceso será adelantado por dicha dependencia y entregado el CDP respectivo para su contratación (Centro Costos 112000A311).  "/>
    <d v="2018-06-30T00:00:00"/>
    <s v="6 meses"/>
    <s v="Contratación Directa - Contratos Interadministrativos"/>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m/>
    <m/>
    <m/>
    <m/>
    <x v="2"/>
    <m/>
    <m/>
    <m/>
    <m/>
    <m/>
    <m/>
  </r>
  <r>
    <x v="6"/>
    <n v="80141607"/>
    <s v="Contrato interadministrativo de prestación de servicios como operador logístico para la organización, administración, ejecución y demás acciones logísticas necesarias para la realización de los eventos programados por la Gobernación de Antioquia_x000a__x000a__x000a_Nota: La competencia para la contratación de este objeto es de la Gerencia de Comunicaciones, el proceso será adelantado por dicha dependencia y entregado el CDP respectivo para su contratación (Centro Costos 112000A311).   "/>
    <d v="2018-06-30T00:00:00"/>
    <s v="6 meses"/>
    <s v="Contratación Directa - Contratos Interadministrativos"/>
    <s v="Recursos propios"/>
    <n v="400000000"/>
    <n v="400000000"/>
    <s v="NO"/>
    <s v="N/A"/>
    <s v="Rodrigo Echeverry Ochoa"/>
    <s v="Director"/>
    <s v="3837980 3837981"/>
    <s v="rodrigo.echeverry@antioquia.gov.co_x000a_"/>
    <s v="Mantenimiento, mejoramiento y/o rehabilitación de la RVS"/>
    <s v="Puntos críticos de la RVS intervenidos (31050303)_x000a__x000a_km de vías de la RVS mantenidas, mejoradas y/o rehabilitadas en afirmado (31050305)_x000a_ _x000a_km de vías de la RVS mantenidas, mejoradas y/o rehabilitadas en pavimento (31050306)_x000a__x000a_310503000"/>
    <s v="Mantenimiento y Mejoramiento de la RVS en Antioquia"/>
    <n v="180035001"/>
    <s v="Red vial secundaria rehabilitada y mantenida"/>
    <s v="Mantenimiento rutinario,_x000a_Intervención de puntos críticos,_x000a_Fortalecimiento Institucional."/>
    <m/>
    <m/>
    <m/>
    <m/>
    <m/>
    <x v="2"/>
    <m/>
    <m/>
    <m/>
    <m/>
    <m/>
    <m/>
  </r>
  <r>
    <x v="6"/>
    <s v="95121634 72141108 72141103 72141003"/>
    <s v="Construcción, mantenimiento y operación conexión vial Aburrá Oriente (Km de Túnel de Oriente construido)_x000a__x000a_Nota: DERECHOS DE CONECTIVIDAD: SI SE DA LA OPERACIÓN CON EL IDEA POR LA VENTA DE LOS FLUJOS FUTUROS DE ESTA RENTA NO SE DEBEN PRESUPUESTAR"/>
    <d v="2018-01-31T00:00:00"/>
    <s v="12 meses"/>
    <s v="Otro Tipo de Contrato"/>
    <s v="Recursos propios"/>
    <n v="18921331000"/>
    <n v="18921331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Túnel de Oriente construido"/>
    <s v="Construcción Túnel de Oriente, operación y mantenimento"/>
    <m/>
    <m/>
    <m/>
    <m/>
    <m/>
    <x v="2"/>
    <m/>
    <m/>
    <m/>
    <m/>
    <m/>
    <m/>
  </r>
  <r>
    <x v="6"/>
    <s v="95121634; 72141108; 72141103_x000a_"/>
    <s v="Construcción, mantenimiento y operación conexión vial Aburrá Oriente (Km de Túnel de Oriente construido)_x000a__x000a_Nota: El objeto se registra en la planeación de la contratación de 2018 por tratarse de la vigencia futura 2018 del contrato de Concesión no incluida en el presupuesto "/>
    <d v="2018-01-31T00:00:00"/>
    <s v="12 meses"/>
    <s v="Otro Tipo de Contrato"/>
    <s v="Recursos propios"/>
    <n v="28000000000"/>
    <n v="28000000000"/>
    <s v="NO"/>
    <s v="N/A"/>
    <s v="Rodrigo Echeverry Ochoa"/>
    <s v="Director"/>
    <s v="3837980 3837981"/>
    <s v="rodrigo.echeverry@antioquia.gov.co_x000a_"/>
    <s v="Proyectos estratégicos Departamentales"/>
    <s v="km del Túnel de Oriente construido (31050401)"/>
    <s v="Construcción, mantenimiento y operación vial Aburrá Oriente"/>
    <s v="182317001"/>
    <s v="Vías atendidas o mantenidas"/>
    <s v="Inversión Túnel de Oriente,_x000a_Mantenimiento Las Palmas y Santa Elena."/>
    <m/>
    <m/>
    <m/>
    <m/>
    <m/>
    <x v="2"/>
    <m/>
    <m/>
    <m/>
    <m/>
    <m/>
    <m/>
  </r>
  <r>
    <x v="6"/>
    <n v="81102101"/>
    <s v="INVESTIGACION PARA REVERSION DEL PROCESO DE EROSION EN LAS COSTAS DEL MAR DE ANTIOQUIA_x000a__x000a_Nota: La competencia para la contratación de este objeto es de la Secretaría de Infraestructura, el proceso será adelantado por esta dependencia. Como el DAPARD también participa en el proceso, será entregada la VF respectiva a la Secretaría de Infraestructura para su contratación."/>
    <d v="2017-11-03T00:00:00"/>
    <s v="12 meses"/>
    <s v="Contratación Directa - Contratos Interadministrativos"/>
    <s v="Recursos propios"/>
    <n v="1500000000"/>
    <n v="1500000000"/>
    <s v="NO"/>
    <s v="N/A"/>
    <s v="Rodrigo Echeverry Ochoa"/>
    <s v="Director"/>
    <s v="3837980 3837981"/>
    <s v="rodrigo.echeverry@antioquia.gov.co_x000a_"/>
    <s v="Proyectos de infraestructura cofinanciados en los municipios"/>
    <s v="Otros espacios públicos (muelles, malecones, entre otros) construidos y/o mantenidos (31050603)"/>
    <s v="Apoyo a otros espacios públicos (muelles, malecones, entre otros) en Antioquia"/>
    <n v="180114001"/>
    <s v="Espacios de diálogo social fortalecidos"/>
    <s v="Construcción de espacios públicos,_x000a_Mantenimiento de espacios públicos,_x000a_Estudios otros espacios."/>
    <s v="CD-20-03-2017"/>
    <s v="21192 de 02/03/2018"/>
    <d v="2017-11-10T19:44:00"/>
    <s v="S2017060109204 de 10/11/2017"/>
    <s v="2017-SS-20-0004"/>
    <x v="1"/>
    <s v="UNIVERSIDAD DE ANTIOQUIA"/>
    <n v="43049"/>
    <n v="43049"/>
    <m/>
    <s v="Celebrado sin iniciar"/>
    <s v="Fecha de Firma del Contrato 10 de noviembre de 2017_x000a_Fecha de Inicio de Ejecución del Contrato 10 de noviembre de 2017_x000a_Plazo de Ejecución del Contrato 12 Meses_x000a__x000a_Vigencia Futura 2018 se aprueban el martes  07/11/2017_x000a_Valor total $3.499.073.988 Aportes DAPARD+Infraestructura"/>
  </r>
  <r>
    <x v="6"/>
    <s v="22101600 22101502 22101511  22101509  25101601"/>
    <s v="ADQUISICIÓN DE MAQUINARIA Y VEHÍCULOS NUEVOS, PARA LA CONSERVACIÓN Y EL MANTENIMIENTO DE LA RED VIAL TERCIARIA Y OTRAS OBRAS DE INFRAESTRUCTURA MUNICIPALES EN EL DEPARTAMENTO DE ANTIOQUIA"/>
    <d v="2018-04-02T00:00:00"/>
    <s v="6 meses"/>
    <s v="Selección Abreviada - Subasta Inversa"/>
    <s v="Recursos propios"/>
    <n v="19642000000"/>
    <n v="1904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n v="180068001"/>
    <s v="Vías mantenidas con mantenimiento rutinario"/>
    <s v="Mantenimiento rutinario"/>
    <s v="SA-20-01-2018"/>
    <s v="21231 de 16/03/2018_x000a_21232 de 16/03/2018_x000a_21241 de 20/03/2018"/>
    <d v="2018-03-21T16:04:00"/>
    <m/>
    <m/>
    <x v="5"/>
    <m/>
    <m/>
    <m/>
    <m/>
    <s v="En etapa precontractual"/>
    <s v="Rubro: VI.9.4/1120/4-1010/320402000/000050  Vigencia:2018  Valor  $10,000,000,000_x000a__x000a_Con recursos de DEPARTAMENTO Y 55 MUNICIPIOS DE ANTIOQUIA"/>
  </r>
  <r>
    <x v="6"/>
    <n v="90121502"/>
    <s v="ADQUISICIÓN DE TIQUETES AÉREOS PARA LA GOBERNACIÓN DE ANTIOQUIA_x000a__x000a_Nota: La competencia para la contratación de este objeto es de la Secretaría General, el proceso será adelantado por dicha dependencia y entregado el CDP respectivo para su contratación (Centro de Costos 112000G222)"/>
    <d v="2017-10-03T00:00:00"/>
    <s v="15 meses"/>
    <s v="Contratación Directa - Contratos Interadministrativos"/>
    <s v="Recursos propios"/>
    <n v="120000000"/>
    <n v="120000000"/>
    <s v="NO"/>
    <s v="N/A"/>
    <s v="Rodrigo Echeverry Ochoa"/>
    <s v="Director"/>
    <s v="3837980 3837981"/>
    <s v="rodrigo.echeverry@antioquia.gov.co_x000a_"/>
    <s v="FUNCIONAMIENTO"/>
    <s v="N.A."/>
    <s v="N.A."/>
    <s v="N.A."/>
    <s v="N.A."/>
    <s v="N.A."/>
    <n v="7571"/>
    <s v="20969 de 26/01/2018_x000a_18643 de 29/08/2017"/>
    <d v="2017-10-05T10:12:00"/>
    <s v="S2017060102139 de 22/09/2017"/>
    <n v="4600007506"/>
    <x v="1"/>
    <s v="SERVICIO AEREO A TERRITORIOS NACIONALES SA SATENA"/>
    <n v="43011"/>
    <n v="43011"/>
    <n v="43465"/>
    <s v="En ejecución"/>
    <s v="Fecha de Firma del Contrato  03 de octubre de 2017  _x000a_Fecha de Inicio de Ejecución del Contrato  03 de octubre de 2017  _x000a_Plazo de Ejecución del Contrato  15 Meses_x000a_Fecha de terminación 31 de Diciembre de 2018 _x000a__x000a_NOTA: ACTUALIZACION VIGENCIA FUTURA 6000002254 de 02/08/2017 CONTRATO 4600007506 DE 2017 por $120.000.000  Necesidad 20969 de 26/01/2018 con CDP 3700010395 de 30/01/2018_x000a_"/>
  </r>
  <r>
    <x v="6"/>
    <n v="93151610"/>
    <s v="ADICION 1 Y PRORROGA 1 AL CONTRATO 4600006532 DE 2017 ADMINISTRACIÓN Y OPERACIÓN DE LA ESTACIÓN DE PEAJE PAJARITO EN LA VÍA PAJARITO - SAN PEDRO DE LOS MILAGROS - LA YE -  ENTRERRÍOS - SANTA ROSA DE OSOS EN EL DEPARTAMENTO DE ANTIOQUIA"/>
    <d v="2017-02-01T00:00:00"/>
    <s v="9 meses"/>
    <s v="Licitación pública"/>
    <s v="Recursos propios"/>
    <n v="432128476"/>
    <n v="432128476"/>
    <s v="NO"/>
    <s v="N/A"/>
    <s v="Rodrigo Echeverry Ochoa"/>
    <s v="Director"/>
    <s v="3837980 3837981"/>
    <s v="rodrigo.echeverry@antioquia.gov.co_x000a_"/>
    <s v="FUNCIONAMIENTO"/>
    <s v="N.A."/>
    <s v="N.A."/>
    <s v="N.A."/>
    <s v="N.A."/>
    <s v="N.A."/>
    <n v="6370"/>
    <s v="19936 de 09/01/2018_x000a__x000a_15845 de 12/01/2017_x000a_"/>
    <d v="2017-02-07T17:22:00"/>
    <s v="S2017060052841 de 21/03/2017"/>
    <n v="4600006532"/>
    <x v="1"/>
    <s v="THOMAS INSTRUMENTS S.A.S."/>
    <n v="42821"/>
    <n v="42826"/>
    <n v="43220"/>
    <s v="En ejecución"/>
    <s v="Fecha de Firma del Contrato  27 de marzo de 2017  _x000a_Fecha de Inicio de Ejecución del Contrato  01 de abril de 2017  _x000a_Plazo de Ejecución del Contrato  9 Meses_x000a__x000a_ADICIÓN 1 con VF de 2018 Y PRORROGA 1  con fecha de 17/11/2017_x000a_Fecha de Firma de Adición 1 y Prorroga 1:  17 de noviembre de 2017. _x000a_Valor Adicionado por $432,128,476.00_x000a_Tiempo Adicionado: 4 meses _x000a_Nueva Fecha de terminación: 30 de abril de 2018"/>
  </r>
  <r>
    <x v="6"/>
    <s v="93151610_x000a__x000a_93151600_x000a_93151500_x000a_80161500"/>
    <s v="ADMINISTRACIÓN Y OPERACIÓN DE LA ESTACIÓN DE PEAJE PAJARITO EN LA VÍA PAJARITO - SAN PEDRO DE LOS MILAGROS - LA YE -  ENTRERRÍOS - SANTA ROSA DE OSOS EN EL DEPARTAMENTO DE ANTIOQUIA"/>
    <d v="2018-01-31T00:00:00"/>
    <s v="8 meses"/>
    <s v="Licitación pública"/>
    <s v="Recursos propios"/>
    <n v="1293081524"/>
    <n v="962926580"/>
    <s v="NO"/>
    <s v="N/A"/>
    <s v="Rodrigo Echeverry Ochoa"/>
    <s v="Director"/>
    <s v="3837980 3837981"/>
    <s v="rodrigo.echeverry@antioquia.gov.co_x000a_"/>
    <s v="FUNCIONAMIENTO"/>
    <s v="N.A."/>
    <s v="N.A."/>
    <s v="N.A."/>
    <s v="N.A."/>
    <s v="N.A."/>
    <n v="8041"/>
    <s v="19938 de 03/01/2018"/>
    <d v="2018-02-08T16:46:00"/>
    <m/>
    <m/>
    <x v="5"/>
    <m/>
    <m/>
    <m/>
    <m/>
    <s v="En etapa precontractual"/>
    <s v="Estado del Proceso Convocado_x000a__x000a_AUDIENCIA DE RIESGOS 8041 _x000a_01-03-2018 04:54 PM_x000a__x000a_RESOLUCION APERTURA 2018060024493 _x000a_23-02-2018 03:50 PM_x000a__x000a__x000a__x000a__x000a_EP creado, 17 de enero de 2018 5:06 p. m."/>
  </r>
  <r>
    <x v="6"/>
    <n v="14111700"/>
    <s v="SUMINISTRO DE PAPELERÍA, INSUMOS DE ASEO Y CAFETERÍA  _x000a__x000a_Nota: La competencia para la contratación de este objeto es de la Secretaría General, se trata de un objeto derivado de un proceso de selección de mayor cuantía que será adelantado por dicha dependencia y entregado el CDP respectivo para su contratación."/>
    <d v="2018-01-31T00:00:00"/>
    <s v="3  meses"/>
    <s v="Selección Abreviada - Subasta Inversa"/>
    <s v="Recursos propios"/>
    <n v="50000000"/>
    <n v="50000000"/>
    <s v="NO"/>
    <s v="N/A"/>
    <s v="Rodrigo Echeverry Ochoa"/>
    <s v="Director"/>
    <s v="3837980 3837981"/>
    <s v="rodrigo.echeverry@antioquia.gov.co_x000a_"/>
    <s v="FUNCIONAMIENTO"/>
    <s v="N.A."/>
    <s v="N.A."/>
    <s v="N.A."/>
    <s v="N.A."/>
    <s v="N.A."/>
    <m/>
    <m/>
    <m/>
    <m/>
    <m/>
    <x v="2"/>
    <m/>
    <m/>
    <m/>
    <m/>
    <m/>
    <m/>
  </r>
  <r>
    <x v="6"/>
    <n v="55101504"/>
    <s v="SUSCRIPCIÓN A LOS PERIÓDICOS MUNDO Y COLOMBIANO PARA EL DESPACHO DEL SECRETARIO_x000a__x000a_Nota: La competencia para la contratación de este objeto es de la Secretaría General, el proceso será adelantado por dicha dependencia y entregado el CDP respectivo para su contratación."/>
    <d v="2018-01-31T00:00:00"/>
    <s v="2 meses"/>
    <s v="Contratación Directa - No pluralidad de oferentes"/>
    <s v="Recursos propios"/>
    <n v="15000000"/>
    <n v="15000000"/>
    <s v="NO"/>
    <s v="N/A"/>
    <s v="Rodrigo Echeverry Ochoa"/>
    <s v="Director"/>
    <s v="3837980 3837981"/>
    <s v="rodrigo.echeverry@antioquia.gov.co_x000a_"/>
    <s v="FUNCIONAMIENTO"/>
    <s v="N.A."/>
    <s v="N.A."/>
    <s v="N.A."/>
    <s v="N.A."/>
    <s v="N.A."/>
    <m/>
    <m/>
    <m/>
    <m/>
    <m/>
    <x v="2"/>
    <m/>
    <m/>
    <m/>
    <m/>
    <m/>
    <m/>
  </r>
  <r>
    <x v="6"/>
    <n v="55101504"/>
    <s v="ADQUISICION DE SERVICIOS RELACIONADOS CON LA EDICIÓN DE FORMAS, ESCRITOS, PUBLICACIONES, REVISTAS Y LIBROS, ETC ENTRE OTROS.    _x000a__x000a_Nota: La competencia para la contratación de este objeto es de la Secretaría General, el proceso será adelantado por dicha dependencia y entregado el CDP respectivo para su contratación."/>
    <d v="2018-01-31T00:00:00"/>
    <s v="2 meses"/>
    <s v="Contratación Directa - No pluralidad de oferentes"/>
    <s v="Recursos propios"/>
    <n v="29496000"/>
    <n v="29496000"/>
    <s v="NO"/>
    <s v="N/A"/>
    <s v="Rodrigo Echeverry Ochoa"/>
    <s v="Director"/>
    <s v="3837980 3837981"/>
    <s v="rodrigo.echeverry@antioquia.gov.co_x000a_"/>
    <s v="FUNCIONAMIENTO"/>
    <s v="N.A."/>
    <s v="N.A."/>
    <s v="N.A."/>
    <s v="N.A."/>
    <s v="N.A."/>
    <m/>
    <m/>
    <m/>
    <m/>
    <m/>
    <x v="2"/>
    <m/>
    <m/>
    <m/>
    <m/>
    <m/>
    <m/>
  </r>
  <r>
    <x v="6"/>
    <n v="55101504"/>
    <s v="ARRENDAMIENTO DE BIENES MUEBLES E INMUEBLES PARA EL FUNCIONAMIENTO A CARGO DE LA ENTIDAD _x000a__x000a_Nota: La competencia para la contratación de este objeto es de la Secretaría General, el proceso será adelantado por dicha dependencia y entregado el CDP respectivo para su contratación."/>
    <d v="2018-01-31T00:00:00"/>
    <s v="2 meses"/>
    <s v="Contratación Directa - Arrendamiento o Adquisición de Bienes Inmuebles"/>
    <s v="Recursos propios"/>
    <n v="76032000"/>
    <n v="76032000"/>
    <s v="NO"/>
    <s v="N/A"/>
    <s v="Rodrigo Echeverry Ochoa"/>
    <s v="Director"/>
    <s v="3837980 3837981"/>
    <s v="rodrigo.echeverry@antioquia.gov.co_x000a_"/>
    <s v="FUNCIONAMIENTO"/>
    <s v="N.A."/>
    <s v="N.A."/>
    <s v="N.A."/>
    <s v="N.A."/>
    <s v="N.A."/>
    <m/>
    <m/>
    <m/>
    <m/>
    <m/>
    <x v="2"/>
    <m/>
    <m/>
    <m/>
    <m/>
    <m/>
    <m/>
  </r>
  <r>
    <x v="6"/>
    <n v="44101700"/>
    <s v="MANTENIMIENTO PREVENTIVO PARA PLOTTER HP T2300 EXISTENTE EN LA SECRETARÍA DE INFRAESTRUCTURA FÏSICA, QUE COMPRENDE: LIMPIEZA INTERNA Y EXTERNA,  DESENSAMBLE COMPLETO Y LIMPIEZA DE TODOS SUS COMPONENTES,  Y CALIBRACION, Y SUMINISTRO DE PIEZAS Y ELEMENTOS QUE SE REQUIERAN._x000a__x000a_Nota: La competencia para la contratación de este objeto es de la Secretaría General, se trata de un objeto derivado de un proceso de selección de mayor cuantía que será adelantado por dicha dependencia y entregado el CDP respectivo para su contratación."/>
    <d v="2018-04-30T00:00:00"/>
    <s v="1 mes"/>
    <s v="Mínima cuantía"/>
    <s v="Recursos propios"/>
    <n v="5573000"/>
    <n v="5573000"/>
    <s v="NO"/>
    <s v="N/A"/>
    <s v="Rodrigo Echeverry Ochoa"/>
    <s v="Director"/>
    <s v="3837980 3837981"/>
    <s v="rodrigo.echeverry@antioquia.gov.co_x000a_"/>
    <s v="FUNCIONAMIENTO"/>
    <s v="N.A."/>
    <s v="N.A."/>
    <s v="N.A."/>
    <s v="N.A."/>
    <s v="N.A."/>
    <m/>
    <m/>
    <m/>
    <m/>
    <m/>
    <x v="2"/>
    <m/>
    <m/>
    <m/>
    <m/>
    <m/>
    <m/>
  </r>
  <r>
    <x v="6"/>
    <s v="72141003 72141104 72141106"/>
    <s v="MEJORAMIENTO Y CONSTRUCCIÓN DE OBRAS COMPLEMENTARIAS SOBRE EL CORREDOR VIAL CONCEPCIÓN-ALEJANDRIA (CODIGO 62AN19-1), DE LA SUBREGION ORIENTE"/>
    <d v="2017-12-31T00:00:00"/>
    <s v="5 meses"/>
    <s v="Licitación pública"/>
    <s v="Recursos de Regalías-Recursos Propios"/>
    <n v="3899582222"/>
    <n v="3838570010"/>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9"/>
    <s v="18677 de 01/09/2017_x000a_19152 de 10/10/2017_x000a_21102 de 13/02/2018"/>
    <d v="2018-01-24T09:58:00"/>
    <m/>
    <m/>
    <x v="5"/>
    <m/>
    <m/>
    <m/>
    <m/>
    <s v="En etapa precontractual"/>
    <s v="Estado del Proceso Convocado_x000a_INFORME DE EVALUACION 15-03-2018 11:26 PM_x000a_RESOLUCION DE APERTURA 14-02-2018 07:10 PM_x000a__x000a_EP de 01 de diciembre de 2017 10:11 a.m._x000a_Recursos de Regalías-Recursos Propios"/>
  </r>
  <r>
    <x v="6"/>
    <n v="81101510"/>
    <s v="INTERVENTORIA TECNICA, ADMINISTRATIVA, AMBIENTAL, FINANCIERA Y LEGAL PARA EL MEJORAMIENTO Y CONSTRUCCIÓN DE OBRAS COMPLEMENTARIAS SOBRE EL CORREDOR VIAL CONCEPCIÓN-ALEJANDRIA (CODIGO 62AN19-1), DE LA SUBREGION ORIENTE"/>
    <d v="2017-12-31T00:00:00"/>
    <s v="5,5 meses"/>
    <s v="Concurso de Méritos"/>
    <s v="Recursos de Regalías-Recursos Propios"/>
    <n v="292074754"/>
    <n v="29207475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2"/>
    <s v="18678 de 01/09/2017_x000a_19153 de 10/10/2017_x000a_21103 de 13/02/2018"/>
    <d v="2018-01-29T15:41:00"/>
    <m/>
    <m/>
    <x v="5"/>
    <m/>
    <m/>
    <m/>
    <m/>
    <s v="En etapa precontractual"/>
    <s v="Estado del Proceso Convocado_x000a_ACTA DE CIERRE Y APERTURA DE PROPUESTAS 06-03-2018 11:07 AM_x000a__x000a__x000a_Estado del Proceso Borrador_x000a_Recursos de Regalías-Recursos Propios"/>
  </r>
  <r>
    <x v="6"/>
    <s v="72141003 72141104 72141106"/>
    <s v="MEJORAMIENTO Y CONSTRUCCIÓN DE OBRAS COMPLEMENTARIAS SOBRE EL CORREDOR VIAL SAN JERÓNIMO-POLEAL (62AN16), DE LA SUBREGION OCCIDENTE_x000a_"/>
    <d v="2017-12-31T00:00:00"/>
    <s v="5 meses"/>
    <s v="Licitación pública"/>
    <s v="Recursos de Regalías-Recursos Propios"/>
    <n v="4051037793"/>
    <n v="399683322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5"/>
    <s v="18679 de 01/09/2017_x000a_19155 de 10/10/2017_x000a_21165 de 21/02/2018"/>
    <d v="2018-01-24T16:00:00"/>
    <m/>
    <m/>
    <x v="5"/>
    <m/>
    <m/>
    <m/>
    <m/>
    <s v="En etapa precontractual"/>
    <s v="Estado del Proceso Convocado_x000a_ACTA DE CIERRE Y APERTURA PTAS 22-03-2018 05:30 PM_x000a_RESOLUCION DE APERTURA 19-02-2018 05:47 PM_x000a__x000a_EP de 29 de noviembre de 2017 05:13 p.m._x000a_Recursos de Regalías-Recursos Propios"/>
  </r>
  <r>
    <x v="6"/>
    <n v="81101510"/>
    <s v="INTERVENTORIA TECNICA, ADMINISTRATIVA, AMBIENTAL, FINANCIERA Y LEGAL PARA EL MEJORAMIENTO Y CONSTRUCCIÓN DE OBRAS COMPLEMENTARIAS SOBRE EL CORREDOR VIAL SAN JERÓNIMO-POLEAL (62AN16), DE LA SUBREGION OCCIDENTE"/>
    <d v="2017-12-31T00:00:00"/>
    <s v="5,5 meses"/>
    <s v="Concurso de Méritos"/>
    <s v="Recursos de Regalías-Recursos Propios"/>
    <n v="341434034"/>
    <n v="34143403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0"/>
    <s v="18680 de 01/09/2017_x000a_19156 de 10/10/2017_x000a_21166 de 21/02/2018"/>
    <d v="2018-01-29T18:49:00"/>
    <m/>
    <m/>
    <x v="5"/>
    <m/>
    <m/>
    <m/>
    <m/>
    <s v="En etapa precontractual"/>
    <s v="Estado del Proceso Borrador_x000a_Recursos de Regalías-Recursos Propios"/>
  </r>
  <r>
    <x v="6"/>
    <s v="72141003 72141104 72141106"/>
    <s v="MEJORAMIENTO Y CONSTRUCCIÓN DE OBRAS COMPLEMENTARIAS SOBRE EL CORREDOR VIAL ALTO DEL CHUSCAL-ARMENIA (60AN08-1), DE LA SUBREGION OCCIDENTE"/>
    <d v="2017-12-31T00:00:00"/>
    <s v="5 meses"/>
    <s v="Licitación pública"/>
    <s v="Recursos de Regalías-Recursos Propios"/>
    <n v="4052700573"/>
    <n v="398653516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1"/>
    <s v="18681 de 01/09/2017_x000a_19157 de 10/10/2017_x000a_21167 de 21/02/2018"/>
    <d v="2018-01-24T15:39:00"/>
    <m/>
    <m/>
    <x v="5"/>
    <m/>
    <m/>
    <m/>
    <m/>
    <s v="En etapa precontractual"/>
    <s v="Estado del Proceso Convocado_x000a_ACTA DE CIERRE CON ANEXOS (2) 15-03-2018 11:48 AM_x000a_ACTA DE AUDIENCIA CON ANEXOS 05-03-2018 03:58 PM_x000a__x000a__x000a_Estado del Proceso Borrador_x000a_EP de , 01 de diciembre de 2017 01:02 p.m._x000a_Recursos de Regalías-Recursos Propios"/>
  </r>
  <r>
    <x v="6"/>
    <n v="81101510"/>
    <s v="INTERVENTORIA TECNICA, ADMINISTRATIVA, AMBIENTAL, FINANCIERA Y LEGAL PARA EL MEJORAMIENTO Y CONSTRUCCIÓN DE OBRAS COMPLEMENTARIAS SOBRE EL CORREDOR VIAL ALTO DEL CHUSCAL-ARMENIA (60AN08-1), DE LA SUBREGION OCCIDENTE"/>
    <d v="2017-12-31T00:00:00"/>
    <s v="5,5 meses"/>
    <s v="Concurso de Méritos"/>
    <s v="Recursos de Regalías-Recursos Propios"/>
    <n v="389449872"/>
    <n v="389449872"/>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3"/>
    <s v="18682 de 01/09/2017_x000a_19158 de 10/10/2017_x000a_21168 de 21/02/2018"/>
    <d v="2018-01-29T17:33:00"/>
    <m/>
    <m/>
    <x v="5"/>
    <m/>
    <m/>
    <m/>
    <m/>
    <s v="En etapa precontractual"/>
    <s v="Estado del Proceso Convocado_x000a_RESOLUCION DE APERTURA 8003 09-03-2018 04:18 PM_x000a_Recursos de Regalías-Recursos Propios"/>
  </r>
  <r>
    <x v="6"/>
    <s v="72141003 72141104 72141106"/>
    <s v="MEJORAMIENTO Y CONSTRUCCIÓN DE OBRAS COMPLEMENTARIAS SOBRE EL CORREDOR VIAL SAN FERMIN-BRICEÑO (25AN13), DE LA SUBREGION NORTE_x000a_"/>
    <d v="2017-12-31T00:00:00"/>
    <s v="5 meses"/>
    <s v="Licitación pública"/>
    <s v="Recursos de Regalías-Recursos Propios"/>
    <n v="4102873462"/>
    <n v="403570761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7"/>
    <s v="18683 de 01/09/2017_x000a_19159 de 10/10/2017_x000a_21169 de 21/02/2018"/>
    <d v="2018-01-24T12:31:00"/>
    <m/>
    <m/>
    <x v="5"/>
    <m/>
    <m/>
    <m/>
    <m/>
    <s v="En etapa precontractual"/>
    <s v="Estado del Proceso Convocado_x000a_ACTA DE CIERRE 16-03-2018 10:24 AM_x000a_AUDIENCIA PUBLICA DE RIESOS LIC-7993 05-03-2018 05:13 PM_x000a__x000a__x000a_EP de 30 de noviembre de 2017 04:26 p.m._x000a_Recursos de Regalías-Recursos Propios"/>
  </r>
  <r>
    <x v="6"/>
    <n v="81101510"/>
    <s v="INTERVENTORIA TECNICA, ADMINISTRATIVA, AMBIENTAL, FINANCIERA Y LEGAL PARA EL MEJORAMIENTO Y CONSTRUCCIÓN DE OBRAS COMPLEMENTARIAS SOBRE EL CORREDOR VIAL SAN FERMIN-BRICEÑO (25AN13), DE LA SUBREGION NORTE"/>
    <d v="2017-12-31T00:00:00"/>
    <s v="5,5 meses"/>
    <s v="Concurso de Méritos"/>
    <s v="Recursos de Regalías-Recursos Propios"/>
    <n v="286862858"/>
    <n v="286862858"/>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5"/>
    <s v="18684 de 01/09/2017_x000a_19160 de 10/10/2017_x000a_21170 de 21/02/2018 "/>
    <d v="2018-01-29T16:45:00"/>
    <m/>
    <m/>
    <x v="5"/>
    <m/>
    <m/>
    <m/>
    <m/>
    <s v="En etapa precontractual"/>
    <s v="Estado del Proceso Borrador_x000a_RESOLUCION APERTURA 08-03-2018 05:28 PM_x000a_Recursos de Regalías-Recursos Propios"/>
  </r>
  <r>
    <x v="6"/>
    <n v="72141003"/>
    <s v="MEJORAMIENTO Y CONSTRUCCIÓN DE OBRAS COMPLEMENTARIAS SOBRE EL CORREDOR VIAL SALGAR-LA CÁMARA-LA QUIEBRA (60AN05-1), DE LA SUBREGION SUROESTE_x000a_"/>
    <d v="2017-12-31T00:00:00"/>
    <s v="5 meses"/>
    <s v="Licitación pública"/>
    <s v="Recursos de Regalías-Recursos Propios"/>
    <n v="2023185195"/>
    <n v="20036696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0"/>
    <s v="18685 de 01/09/2017_x000a_19161 de 10/10/2017_x000a_21171 de 21/02/2018"/>
    <d v="2018-01-24T10:20:00"/>
    <m/>
    <m/>
    <x v="5"/>
    <m/>
    <m/>
    <m/>
    <m/>
    <s v="En etapa precontractual"/>
    <s v="Estado del Proceso Convocado_x000a_ACTA CIERRE Y APERTURA PROPUESTAS 7990 16-03-2018 06:01 PM_x000a_ACTA DE AUDIENCIA RIESGOS LIC 7990 02-03-2018 03:54 PM_x000a__x000a__x000a__x000a_Estado del Proceso Borrador_x000a_EP de 01 de diciembre de 2017 11:16 a.m._x000a_Recursos de Regalías-Recursos Propios"/>
  </r>
  <r>
    <x v="6"/>
    <n v="81101510"/>
    <s v="INTERVENTORIA TECNICA, ADMINISTRATIVA, AMBIENTAL, FINANCIERA Y LEGAL PARA EL MEJORAMIENTO Y CONSTRUCCIÓN DE OBRAS COMPLEMENTARIAS SOBRE EL CORREDOR VIAL SALGAR-LA CÁMARA-LA QUIEBRA (60AN05-1), DE LA SUBREGION SUROESTE"/>
    <d v="2017-12-31T00:00:00"/>
    <s v="5,5 meses"/>
    <s v="Concurso de Méritos"/>
    <s v="Recursos de Regalías-Recursos Propios"/>
    <n v="174023666"/>
    <n v="174023666"/>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7"/>
    <s v="18686 de 01/09/2017_x000a_19162 de 10/10/2017_x000a_21173 de 21/02/2018"/>
    <d v="2018-01-29T16:11:00"/>
    <m/>
    <m/>
    <x v="5"/>
    <m/>
    <m/>
    <m/>
    <m/>
    <s v="En etapa precontractual"/>
    <s v="Estado del Proceso Convocado_x000a_RESOLUCION APERTURA PROCESO 7997 09-03-2018 04:10 PM_x000a_Recursos de Regalías-Recursos Propios"/>
  </r>
  <r>
    <x v="6"/>
    <s v="72141003 72141104 72141106"/>
    <s v="MEJORAMIENTO Y CONSTRUCCIÓN DE OBRAS COMPLEMENTARIAS SOBRE EL CORREDOR VIAL SONSÓN-LA QUIEBRA-NARIÑO (56AN10), DE LA SUBREGION ORIENTE"/>
    <d v="2017-12-31T00:00:00"/>
    <s v="5 meses"/>
    <s v="Licitación pública"/>
    <s v="Recursos de Regalías-Recursos Propios"/>
    <n v="4655316619"/>
    <n v="453461780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2"/>
    <s v="18687 de 01/09/2017_x000a_19163 de 10/10/2017_x000a_21104 de 13/02/2018"/>
    <d v="2018-01-24T10:36:00"/>
    <m/>
    <m/>
    <x v="5"/>
    <m/>
    <m/>
    <m/>
    <m/>
    <s v="En etapa precontractual"/>
    <s v="Estado del Proceso Convocado_x000a_ACTA DE CIERRE Y APERTURA DE PROPUESTAS 7992  02-03-2018 03:56 PM_x000a__x000a__x000a__x000a__x000a__x000a_RESOLUCION DE APERTURA 7992 14-02-2018 06:18 PM_x000a__x000a_Estado del Proceso Borrador_x000a_EP de , 04 de diciembre de 2017 03:32 p.m_x000a_Recursos de Regalías-Recursos Propios"/>
  </r>
  <r>
    <x v="6"/>
    <n v="81101510"/>
    <s v="INTERVENTORIA TECNICA, ADMINISTRATIVA, AMBIENTAL, FINANCIERA Y LEGAL PARA EL MEJORAMIENTO Y CONSTRUCCIÓN DE OBRAS COMPLEMENTARIAS SOBRE EL CORREDOR VIAL SONSÓN-LA QUIEBRA-NARIÑO (56AN10), DE LA SUBREGION ORIENTE"/>
    <d v="2017-12-31T00:00:00"/>
    <s v="5,5 meses"/>
    <s v="Concurso de Méritos"/>
    <s v="Recursos de Regalías-Recursos Propios"/>
    <n v="316529951"/>
    <n v="316529951"/>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8"/>
    <s v="18688 de 01/09/2017_x000a_19164 de 10/10/2017_x000a_21105 de 13/02/2018"/>
    <d v="2018-01-29T16:25:00"/>
    <m/>
    <m/>
    <x v="5"/>
    <m/>
    <m/>
    <m/>
    <m/>
    <s v="En etapa precontractual"/>
    <s v="Estado del Proceso Convocado_x000a_ACTA DE CIERRE 7998 05-03-2018 11:42 AM_x000a__x000a__x000a_RESOLUCION DE APERTURA 2018060023871 19-02-2018 05:55 PM_x000a__x000a_Estado del Proceso Borrador_x000a_Recursos de Regalías-Recursos Propios"/>
  </r>
  <r>
    <x v="6"/>
    <s v="72141003 72141104 72141106"/>
    <s v="MEJORAMIENTO Y CONSTRUCCIÓN DE OBRAS COMPLEMENTARIAS SOBRE EL CORREDOR VIAL LA QUIEBRA-ARGELIA (56AN10-1), DE LA SUBREGION ORIENTE_x000a_"/>
    <d v="2017-12-31T00:00:00"/>
    <s v="5 meses"/>
    <s v="Licitación pública"/>
    <s v="Recursos de Regalías-Recursos Propios"/>
    <n v="3529922746"/>
    <n v="344535736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3"/>
    <s v="18689 de 01/09/2017_x000a_19165 de 10/10/2017_x000a_19166 de 10/10/2017_x000a_21106 de 13/02/2018"/>
    <d v="2018-01-24T14:32:00"/>
    <m/>
    <m/>
    <x v="5"/>
    <m/>
    <m/>
    <m/>
    <m/>
    <s v="En etapa precontractual"/>
    <s v="Estado del Proceso Convocado_x000a_ACTADECIERREYAPERTURAPROPUESTAS 05-03-2018 05:32 PM_x000a__x000a__x000a__x000a_RESOLUCION DE APERTURA 14-02-2018 06:56 PM_x000a__x000a_Estado del Proceso Borrador_x000a_EP de 29 de noviembre de 2017 03:33 p.m._x000a_Recursos de Regalías-Recursos Propios"/>
  </r>
  <r>
    <x v="6"/>
    <n v="81101510"/>
    <s v="INTERVENTORIA TECNICA, ADMINISTRATIVA, AMBIENTAL, FINANCIERA Y LEGAL PARA EL MEJORAMIENTO Y CONSTRUCCIÓN DE OBRAS COMPLEMENTARIAS SOBRE EL CORREDOR VIAL LA QUIEBRA-ARGELIA (56AN10-1), DE LA SUBREGION ORIENTE"/>
    <d v="2017-12-31T00:00:00"/>
    <s v="5,5 meses"/>
    <s v="Concurso de Méritos"/>
    <s v="Recursos de Regalías-Recursos Propios"/>
    <n v="337383879"/>
    <n v="337383879"/>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1"/>
    <s v="18690 de 01/09/2017_x000a_19167 de 10/10/2017_x000a_21107 de 13/02/2018"/>
    <d v="2018-01-29T16:06:00"/>
    <m/>
    <m/>
    <x v="5"/>
    <m/>
    <m/>
    <m/>
    <m/>
    <s v="En etapa precontractual"/>
    <s v="Estado del Proceso Convocado_x000a_ACTAPERTURA 06-03-2018 03:36 PM_x000a__x000a__x000a_RESOLUCION DE APERTURA 19-02-2018 05:40 PM_x000a__x000a_Estado del Proceso Borrador_x000a_Recursos de Regalías-Recursos Propios"/>
  </r>
  <r>
    <x v="6"/>
    <s v="72141003 72141104 72141106"/>
    <s v="MEJORAMIENTO Y CONSTRUCCIÓN DE OBRAS COMPLEMENTARIAS SOBRE EL CORREDOR VIAL COCORNÁ - EL RAMAL (GRANADA)(60AN17-1), DE LA SUBREGION ORIENTE"/>
    <d v="2017-12-31T00:00:00"/>
    <s v="5 meses"/>
    <s v="Licitación pública"/>
    <s v="Recursos de Regalías-Recursos Propios"/>
    <n v="1936235424"/>
    <n v="1905903907"/>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3"/>
    <s v="19722 de 28/11/2017_x000a_19838 de 30/11/2017_x000a_21174 de 21/02/2018"/>
    <d v="2018-01-24T10:55:00"/>
    <m/>
    <m/>
    <x v="5"/>
    <m/>
    <m/>
    <m/>
    <m/>
    <s v="En etapa precontractual"/>
    <s v="Estado del Proceso Convocado_x000a_ACTA DE CIERRE Y APERTURA DE PROPUESTAS LIC-7993 15-03-2018 11:35 AM_x000a_ACTA DE AUDIENCIA DE RIESGOS LIC-7993 02-03-2018 03:47 PM_x000a__x000a__x000a__x000a__x000a__x000a__x000a__x000a_Estado del Proceso Borrador_x000a_Recursos de Regalías-Recursos Propios"/>
  </r>
  <r>
    <x v="6"/>
    <n v="81101510"/>
    <s v="INTERVENTORIA TECNICA, ADMINISTRATIVA, AMBIENTAL, FINANCIERA Y LEGAL PARA EL MEJORAMIENTO Y CONSTRUCCIÓN DE OBRAS COMPLEMENTARIAS SOBRE EL CORREDOR VIAL COCORNÁ - EL RAMAL (GRANADA)(60AN17-1), DE LA SUBREGION ORIENTE"/>
    <d v="2017-12-31T00:00:00"/>
    <s v="5,5 meses"/>
    <s v="Concurso de Méritos"/>
    <s v="Recursos de Regalías-Recursos Propios"/>
    <n v="159585155"/>
    <n v="1595851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8004"/>
    <s v="19723 de 28/11/2017_x000a_19839 de 30/11/2017_x000a_21175 de 21/02/2018"/>
    <d v="2018-01-29T11:45:00"/>
    <m/>
    <m/>
    <x v="5"/>
    <m/>
    <m/>
    <m/>
    <m/>
    <s v="En etapa precontractual"/>
    <s v="Estado del Proceso Convocado_x000a_RESOLUCION DE APERTURA 8004  09-03-2018 04:50 PM_x000a_Recursos de Regalías-Recursos Propios"/>
  </r>
  <r>
    <x v="6"/>
    <s v="72141003 72141104 72141106"/>
    <s v="MEJORAMIENTO Y CONSTRUCCIÓN DE OBRAS COMPLEMENTARIAS SOBRE EL CORREDOR VIAL SOFIA-YOLOMBÓ (62AN23), DE LA SUBREGION NORDESTE"/>
    <d v="2017-12-31T00:00:00"/>
    <s v="5 meses"/>
    <s v="Licitación pública"/>
    <s v="Recursos de Regalías-Recursos Propios"/>
    <n v="4057305877"/>
    <n v="4000434955"/>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82"/>
    <s v="18693 de 01/09/2017_x000a_19170 de 10/10/2017_x000a_21108 de 13/02/2018_x000a_21109 de 13/02/2018"/>
    <d v="2018-01-24T10:27:00"/>
    <m/>
    <m/>
    <x v="5"/>
    <m/>
    <m/>
    <m/>
    <m/>
    <s v="En etapa precontractual"/>
    <s v="Estado del Proceso Convocado_x000a_ACTA DE CIERRE 7982 05-03-2018 11:29 AM_x000a__x000a__x000a__x000a__x000a_RESOLUCION DE APERTURA 14-02-2018 06:03 PM_x000a__x000a_Estado del Proceso Borrador_x000a_E.P. de 28 de noviembre de 2017 11:07 a.m._x000a_Recursos de Regalías-Recursos Propios"/>
  </r>
  <r>
    <x v="6"/>
    <n v="81101510"/>
    <s v="INTERVENTORIA TECNICA, ADMINISTRATIVA, AMBIENTAL, FINANCIERA Y LEGAL PARA EL MEJORAMIENTO Y CONSTRUCCIÓN DE OBRAS COMPLEMENTARIAS SOBRE EL CORREDOR VIAL SOFIA-YOLOMBÓ (62AN23), DE LA SUBREGION NORDESTE"/>
    <d v="2017-12-31T00:00:00"/>
    <s v="5,5 meses"/>
    <s v="Concurso de Méritos"/>
    <s v="Recursos de Regalías-Recursos Propios"/>
    <n v="283599574"/>
    <n v="283599574"/>
    <s v="NO"/>
    <s v="N/A"/>
    <s v="Rodrigo Echeverry Ochoa"/>
    <s v="Director"/>
    <s v="3837980 3837981"/>
    <s v="rodrigo.echeverry@antioquia.gov.co_x000a_"/>
    <s v="Mantenimiento, mejoramiento y/o rehabilitación de la RVS"/>
    <s v="km de vías de la RVS mantenidas, mejoradas y/o rehabilitadas en afirmado  (31050305)_x000a_310503000_x000a_ _x000a_"/>
    <s v="Aplicación de tratamiento superficial para el mantenimiento de vías de la Red Vial Secundaria en Antioquia._x000a_Mantenimiento y mejoramiento de la RVS Antiquia"/>
    <s v="180119001_x000a_180035001_x000a_"/>
    <s v="Vía secundaria mejorada"/>
    <s v="Mejoramiento de la capa de rodadura y obras de drenaje"/>
    <n v="7999"/>
    <s v="18694 de 01/09/2017_x000a_19171 de 10/10/2017_x000a_21110 de 13/02/2018"/>
    <d v="2018-01-29T12:45:00"/>
    <m/>
    <m/>
    <x v="5"/>
    <m/>
    <m/>
    <m/>
    <m/>
    <s v="En etapa precontractual"/>
    <s v="Estado del Proceso Convocado_x000a_ACTA DE CIERRE Y APERTURA DE PROPUESTAS 7999 06-03-2018 03:33 PM_x000a__x000a__x000a__x000a__x000a__x000a_RESOLUCION APERTURA 2018060023870 19-02-2018 06:04 PM_x000a__x000a_Estado del Proceso Borrador_x000a_Recursos de Regalías-Recursos Propios"/>
  </r>
  <r>
    <x v="6"/>
    <s v=" 95111601"/>
    <s v="CONVENIO PARA LA ENTREGA DE LOS RECURSOS PROVENIENTES POR LA VENTA DE ISAGEN AL DEPARTAMENTO DE ANTIOQUIA, PARA LA CONSTRUCCION DE CICLOINFRAESTRUCTURA EN LAS SUBREGIONES DE URABA, OCCIDENTE Y AREA METROPOLITANA DEL VALLE DE ABURRA DEL DEPARTAMENTO DE ANTIOQUIA"/>
    <d v="2017-11-10T18:07:00"/>
    <s v="13 meses"/>
    <s v="Régimen Especial - Artículo 95 Ley 489 de 1998"/>
    <s v="Recursos de Isagen"/>
    <n v="45000000000"/>
    <n v="45000000000"/>
    <s v="NO"/>
    <s v="N/A"/>
    <s v="Rodrigo Echeverry Ochoa"/>
    <s v="Director"/>
    <s v="3837980 3837981"/>
    <s v="rodrigo.echeverry@antioquia.gov.co_x000a_"/>
    <s v="Vías para sistemas alternativos de transporte"/>
    <s v="km ciclo-vías, senderos peatonales y/o moto-rutas construidos (31050701)_x000a_"/>
    <s v="Construcción de cicloinfraestructura en subregiones del Departamento de Antioquia"/>
    <s v="180127_x000a_BPIN 2017003050010"/>
    <s v="Construcción de ciclovías"/>
    <s v="Gestíon y adquisición de predios; señalización y semaforos, plan manejo de transito, obras hidrosanitarias, estructuras de concreto, estructuras de pavimento y paisajismo.  _x000a_"/>
    <s v="RE-20-26-2017"/>
    <s v="21053 de 06/02/2018 _x000a_21015 de 02/02/2018"/>
    <d v="2017-11-10T18:07:00"/>
    <s v="S2017060109419 de 10/11/2017"/>
    <s v="2017-AS-20-0025"/>
    <x v="1"/>
    <s v="INSTITUTO DEPARTAMENTAL DE DEPORTES DE ANTIOQUIA_x000a_Indeportes Antioquia"/>
    <n v="43049"/>
    <n v="43132"/>
    <n v="43449"/>
    <s v="En ejecución"/>
    <s v="Fecha de Firma del Contrato 10 de noviembre de 2017_x000a_Fecha de Inicio de Ejecución del Contrato 01 de febrero de 2018_x000a_Plazo de Ejecución del Contrato 13 Meses"/>
  </r>
  <r>
    <x v="6"/>
    <s v=" 95111601"/>
    <s v="CONVENIO DE COOPERACIÓN PARA LA ENTREGA DE RECURSOS PROVENIENTES DE LA VENTA DE ISAGEN PARA REALIZAR LA CONSTRUCCION DE PASEOS URBANOS DE MALECON TURISTICO ETAPA 1 EN LOS BARRIOS SANTAFE Y LA PLAYA DEL MUNICIPIO DE TURBO_x000a_"/>
    <d v="2017-11-10T17:57:00"/>
    <s v="13 meses"/>
    <s v="Régimen Especial - Artículo 95 Ley 489 de 1998"/>
    <s v="Recursos de Isagen"/>
    <n v="4229069362"/>
    <n v="4229069364"/>
    <s v="NO"/>
    <s v="N/A"/>
    <s v="Rodrigo Echeverry Ochoa"/>
    <s v="Director"/>
    <s v="3837980 3837981"/>
    <s v="rodrigo.echeverry@antioquia.gov.co_x000a_"/>
    <s v="Proyectos de infraestructura cofinanciados en los municipios"/>
    <s v="otros espacios públicos (muelles, malecones, entre otros) construidos y/o mantenidos (31050603)"/>
    <s v="Construcción de paseos urbanos de malecón, Etapa 1 en los Barrios Santafe y La Playa de Turbo Antioquia"/>
    <s v="180128_x000a_BPIN 2017003050012"/>
    <s v="Malecón construido_x000a_Vía urbana pavimentada"/>
    <s v="Construcción de andenes, obras de drenaje, pavimentación de vía y obras urbanisticas."/>
    <s v="RE-20-27-2017"/>
    <s v="21052 de 06/02/2018_x000a_21014 de 02/02/2018"/>
    <d v="2017-11-10T17:57:00"/>
    <s v="S2017060109419 de 10/11/2017"/>
    <s v="2017-AS-20-0026"/>
    <x v="1"/>
    <s v="INSTITUTO DEPARTAMENTAL DE DEPORTES DE ANTIOQUIA_x000a_Indeportes Antioquia"/>
    <n v="43049"/>
    <n v="43132"/>
    <n v="43449"/>
    <s v="En ejecución"/>
    <s v="Fecha de Firma del Contrato 10 de noviembre de 2017_x000a_Fecha de Inicio de Ejecución del Contrato 01 de febrero de 2018_x000a_Plazo de Ejecución del Contrato 13 Meses"/>
  </r>
  <r>
    <x v="6"/>
    <s v="72141003 72141104 72141106"/>
    <s v="MEJORAMIENTO DE VIAS SECUNDARIAS EN LA SUBREGION ORIENTE DE ANTIOQUIA CON RECURSOS PROVENIENTES DE LA ENAGENACION DE ISAGEN PARA LA VIA  LA AURORA - SONADORA DEL MUNICIPIO DE GUATAPE"/>
    <d v="2018-02-15T00:00:00"/>
    <s v="5 MESES "/>
    <s v="Licitación pública"/>
    <s v="Recursos de Isagen"/>
    <n v="4626667247"/>
    <n v="4626667247"/>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18"/>
    <s v="21032 de 06/02/2018_x000a_21087 de 12/02/2018"/>
    <d v="2018-02-17T14:15:00"/>
    <m/>
    <m/>
    <x v="5"/>
    <m/>
    <m/>
    <m/>
    <m/>
    <s v="En etapa precontractual"/>
    <s v="Estado del Proceso Convocado_x000a_RESOLUSION APERTURA 8118 16-03-2018 04:21 PM"/>
  </r>
  <r>
    <x v="6"/>
    <s v="72141003_x000a_72141104_x000a_72141106"/>
    <s v="MEJORAMIENTO DE VIAS SECUNDARIAS EN LA SUBREGION ORIENTE DE ANTIOQUIA CON RECURSOS PROVENIENTES DE LA ENAJENACION DE ISAGEN EN LA VIA  EL PEÑOL- SAN VICENTE DEL MUNICIPIO DE EL PEÑOL "/>
    <d v="2018-02-15T00:00:00"/>
    <s v="7 MESES"/>
    <s v="Licitación pública"/>
    <s v="Recursos de Isagen"/>
    <n v="8099913240"/>
    <n v="7932330436"/>
    <s v="NO"/>
    <s v="N/A"/>
    <s v="Rodrigo Echeverry Ochoa"/>
    <s v="Director"/>
    <s v="3837980 3837982"/>
    <s v="rodrigo.echeverry@antioquia.gov.co_x000a_"/>
    <s v="Mantenimiento, mejoramiento y/o rehabilitación de la RVS"/>
    <s v="km de vías de la RVS mantenidas, mejoradas y/o rehabilitadas en afirmado _x000a_(31050305)_x000a_310503001"/>
    <s v="Mejoramiento de vías secundarias en la subregión Oriente de Antioquia"/>
    <n v="180125"/>
    <s v="Vías secundarias mejoradas"/>
    <s v="Construcción de obras de drenaje_x000a_Mejoramiento de la capa de rodadura_x000a_Señalización de los tramos a intervenir"/>
    <n v="8111"/>
    <s v="21083 de 12/02/2018"/>
    <d v="2018-02-17T16:03:00"/>
    <m/>
    <m/>
    <x v="5"/>
    <m/>
    <m/>
    <m/>
    <m/>
    <s v="En etapa precontractual"/>
    <s v="Estado del Proceso Convocado_x000a_ADENDA No 1 CRONOGRAMA 13-03-2018 06:28 PM:_x000a_Publicación del Informe de Evaluación 23 de abril de 2018._x000a__x000a_RESOLUCION DE APERTURA 05-03-2018 10:48 PM"/>
  </r>
  <r>
    <x v="6"/>
    <s v="72141003_x000a_72141104_x000a_72141106"/>
    <s v="MEJORAMIENTO DE VIAS SECUNDARIAS EN LA SUBREGION ORIENTE DE ANTIOQUIA CON RECURSOS PROVENIENTES DE LA ENAJENACION DE ISAGEN EN LAS VIAS  ALEJANDRIA- EL BIZCOCHO  Y LA PALMA - EL VERTEDERO DEL MUNICIPIO DE SAN RAFAEL _x000a_"/>
    <d v="2018-02-15T00:00:00"/>
    <s v="7 MESES"/>
    <s v="Licitación pública"/>
    <s v="Recursos de Isagen"/>
    <n v="7794361099"/>
    <n v="7794361099"/>
    <s v="NO"/>
    <s v="N/A"/>
    <s v="Rodrigo Echeverry Ochoa"/>
    <s v="Director"/>
    <s v="3837980 3837983"/>
    <s v="rodrigo.echeverry@antioquia.gov.co_x000a_"/>
    <s v="Mantenimiento, mejoramiento y/o rehabilitación de la RVS"/>
    <s v="km de vías de la RVS mantenidas, mejoradas y/o rehabilitadas en afirmado _x000a_(31050305)_x000a_310503002"/>
    <s v="Mejoramiento de vías secundarias en la subregión Oriente de Antioquia"/>
    <n v="180125"/>
    <s v="Vías secundarias mejoradas"/>
    <s v="Construcción de obras de drenaje_x000a_Mejoramiento de la capa de rodadura_x000a_Señalización de los tramos a intervenir"/>
    <n v="8110"/>
    <s v="21084 de 12/02/2018"/>
    <d v="2018-02-17T15:54:00"/>
    <m/>
    <m/>
    <x v="5"/>
    <m/>
    <m/>
    <m/>
    <m/>
    <s v="En etapa precontractual"/>
    <s v="Estado del Proceso Convocado_x000a_ 3 RESOLUCIÓN DE APERTURA 16-03-2018 05:46 PM"/>
  </r>
  <r>
    <x v="6"/>
    <s v="72141003 72141104 72141106"/>
    <s v="MEJORAMIENTO DE VIAS SECUNDARIAS EN LA SUBREGION ORIENTE DE ANTIOQUIA CON RECURSOS PROVENIENTES DE LA ENAGENACION DE ISAGEN PARA LA VIA  MARINILLA- EL SANTUARIO DEL MUNICIPIO DE EL SANTUARIO"/>
    <d v="2018-02-15T00:00:00"/>
    <s v="5 MESES "/>
    <s v="Licitación pública"/>
    <s v="Recursos de Isagen"/>
    <n v="4960192459"/>
    <n v="4863886816"/>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24"/>
    <s v="21033 de 06/02/2018"/>
    <d v="2018-02-17T16:03:00"/>
    <m/>
    <m/>
    <x v="5"/>
    <m/>
    <m/>
    <m/>
    <m/>
    <s v="En etapa precontractual"/>
    <s v="Estado del Proceso Convocado_x000a_RESOLUCION DE APERTURA 8124 16-03-2018 05:14 PM"/>
  </r>
  <r>
    <x v="6"/>
    <s v="72141003 72141104 72141106"/>
    <s v="MEJORAMIENTO DE VIAS SECUNDARIAS EN LA SUBREGION ORIENTE DE ANTIOQUIA CON RECURSOS PROVENIENTES DE LA ENAGENACION DE ISAGEN PARA LA VIA SAN ROQUE - EL VERTEDERO DEL MUNICIPIO DE SAN ROQUE "/>
    <d v="2018-02-15T00:00:00"/>
    <s v="7 MESES "/>
    <s v="Licitación pública"/>
    <s v="Recursos de Isagen"/>
    <n v="7830196430"/>
    <n v="7830196430"/>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n v="8125"/>
    <s v="21035 de 06/02/2018"/>
    <d v="2018-02-17T16:11:00"/>
    <m/>
    <m/>
    <x v="5"/>
    <m/>
    <m/>
    <m/>
    <m/>
    <s v="En etapa precontractual"/>
    <s v="Estado del Proceso Convocado_x000a_RESOLUCION DE APERTURA 05-03-2018 10:42 PM"/>
  </r>
  <r>
    <x v="6"/>
    <s v="72141003 72141104 72141106"/>
    <s v="MEJORAMIENTO DE VIAS SECUNDARIAS EN VARIAS SUBREGIONES DE ANTIOQUIA CON RECURSOS PROVENIENTES DE LA ENAGENACION DE ISAGEN PARA LA  VIA  ARMENIA - ALTO EL CHUSCAL DEL MUNICIPIO DE ARMENIA EN LA SUBREGION OCCIDENTE DE ANTIOQUIA"/>
    <d v="2018-02-15T00:00:00"/>
    <s v="7 MESES"/>
    <s v="Licitación pública"/>
    <s v="Recursos de Isagen"/>
    <n v="7200000000"/>
    <n v="7050284576"/>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14"/>
    <s v="21037 de 06/02/2018"/>
    <d v="2018-02-17T11:25:00"/>
    <m/>
    <m/>
    <x v="5"/>
    <m/>
    <m/>
    <m/>
    <m/>
    <s v="En etapa precontractual"/>
    <s v="Estado del Proceso Convocado_x000a_ACTA DE CIERRE Y APERTURA DE PROPUESTAS 8114  22-03-2018 03:50 PM_x000a_RESOLUCION APERTURA 2018060026414 - 8114  05-03-2018 09:12 PM"/>
  </r>
  <r>
    <x v="6"/>
    <s v="72141003 72141104 72141106"/>
    <s v="MEJORAMIENTO DE VIAS SECUNDARIAS EN VARIAS SUBREGIONES DE ANTIOQUIA CON RECURSOS PROVENIENTES DE LA ENAGENACION DE ISAGEN PARA LA  VIA  CAICEDO - LA USA  DEL MUNICIPIO DE CAICEDO EN LA SUBREGION OCCIDENTE DE ANTIOQUIA"/>
    <d v="2018-02-15T00:00:00"/>
    <s v="5 MESES"/>
    <s v="Licitación pública"/>
    <s v="Recursos de Isagen"/>
    <n v="3600000000"/>
    <n v="3528252435"/>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16"/>
    <s v="21038 de 06/02/2018"/>
    <d v="2018-02-17T13:17:00"/>
    <m/>
    <m/>
    <x v="5"/>
    <m/>
    <m/>
    <m/>
    <m/>
    <s v="En etapa precontractual"/>
    <s v="Estado del Proceso Convocado_x000a_RESOLUSION APERTURA PROCESO 8116 16-03-2018 03:29 PM"/>
  </r>
  <r>
    <x v="6"/>
    <s v="72141003 72141104 72141106"/>
    <s v="MEJORAMIENTO DE VIAS SECUNDARIAS EN VARIAS SUBREGIONES DE ANTIOQUIA CON RECURSOS PROVENIENTES DE LA ENAGENACION DE ISAGEN PARA LA VIA CAÑAS GORDAS - FRONTINO DEL MUNICIPIO DE FRONTINO EN LA SUBREGION OCCIDENTE DE ANTIOQUIA"/>
    <d v="2018-02-15T00:00:00"/>
    <s v="7 MESES"/>
    <s v="Licitación pública"/>
    <s v="Recursos de Isagen"/>
    <n v="7200000000"/>
    <n v="7200000000"/>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01"/>
    <s v="21039 de 06/02/2018"/>
    <d v="2018-02-17T15:09:00"/>
    <m/>
    <m/>
    <x v="5"/>
    <m/>
    <m/>
    <m/>
    <m/>
    <s v="Suspendido"/>
    <s v="AVISO SUSPENSIÓN_x000a_22-02-2018 02:17 PM_x000a__x000a_De: MARYI YAMILE ZULUAGA GARCES _x000a_Enviado el: jueves, 22 de febrero de 2018 10:15 a. m._x000a_Para: DIANA VELEZ BETANCUR &lt;Diana.Velez@antioquia.gov.co&gt;_x000a_CC: RODRIGO ECHEVERRY OCHOA &lt;rodrigo.echeverry@antioquia.gov.co&gt;_x000a_Asunto: INFORMACION PARA CREACION DE NECESIDAD_x000a_Envio archivo adjunto con informacion para creacion de necesidad convenio Municipio de Concepcion y la anulacion de CDP 3500039455 convenio Municipio de Frontino_x000a_"/>
  </r>
  <r>
    <x v="6"/>
    <s v="72141003 72141104 72141106"/>
    <s v="MEJORAMIENTO DE VIAS SECUNDARIAS EN VARIAS SUBREGIONES DE ANTIOQUIA CON RECURSOS PROVENIENTES DE LA ENAGENACION DE ISAGEN PARA LA VIA  HELICONIA - ALTO EL CHUSCAL DEL MUNICIPIO DE HELICONIA EN LA SUBREGION OCCIDENTE DE ANTIOQUIA"/>
    <d v="2018-02-15T00:00:00"/>
    <s v="7 MESES"/>
    <s v="Licitación pública"/>
    <s v="Recursos de Isagen"/>
    <n v="7200000000"/>
    <n v="7200000000"/>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22"/>
    <s v="21040 de 06/02/2018"/>
    <d v="2018-02-17T15:41:00"/>
    <m/>
    <m/>
    <x v="5"/>
    <m/>
    <m/>
    <m/>
    <m/>
    <s v="En etapa precontractual"/>
    <s v="Estado del Proceso Convocado_x000a_ADENDA No 1 CRONOGRAMA 13-03-2018 06:31 PM: _x000a_Entrega de propuestas – Cierre 22 de marzo de 2018 a las 14:30 horas._x000a_RESOLUCION DE APERTURA 05-03-2018 10:55 PM"/>
  </r>
  <r>
    <x v="6"/>
    <s v="72141003 72141104 72141106"/>
    <s v="MEJORAMIENTO DE VIAS SECUNDARIAS EN VARIAS SUBREGIONES DE ANTIOQUIA CON RECURSOS PROVENIENTES DE LA ENAGENACION DE ISAGEN PARA LA VIA   ABRIAQUI - FRONTINO DEL MUNICIPIO DE FRONTINO EN LA SUBREGION OCCIDENTE DE ANTIOQUIA"/>
    <d v="2018-02-15T00:00:00"/>
    <s v="5 MESES"/>
    <s v="Licitación pública"/>
    <s v="Recursos de Isagen"/>
    <n v="3600000000"/>
    <n v="3600000000"/>
    <s v="NO"/>
    <s v="N/A"/>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21"/>
    <s v="21036 de 06/02/2018"/>
    <d v="2018-02-17T15:20:00"/>
    <m/>
    <m/>
    <x v="5"/>
    <m/>
    <m/>
    <m/>
    <m/>
    <m/>
    <s v="Estado del Proceso Convocado_x000a_RESOLUCION DE APERTURA 8121 16-03-2018 06:01 PM"/>
  </r>
  <r>
    <x v="6"/>
    <s v="72141003 72141104 72141106"/>
    <s v="MEJORAMIENTO DE VIAS TERCIARIAS CON RECURSOS PROVENIENTES DE LA ENAGENACION DE ISAGEN EN LA SUBREGIÓN ORIENTE DE ANTIOQUIA PARA LAS VIAS CHAPARRAL - JUAN XXIII  Y  LAS HOJAS - RIO ABAJO, Y EN VARIAS SUBREGIONES DE ANTIOQUIA PARA LA VÍA CORAL - SANTA RITA CHAPARRAL DEL MUNICIPIO DE SAN VICENTE"/>
    <d v="2018-02-15T00:00:00"/>
    <s v="7 MESES"/>
    <s v="Licitación pública"/>
    <s v="Recursos de Isagen"/>
    <n v="6577592007"/>
    <n v="6444150991"/>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n v="8117"/>
    <s v="21042 de 06/02/2018_x000a_21061 de 07/02/2018"/>
    <d v="2018-02-17T13:44:00"/>
    <m/>
    <m/>
    <x v="5"/>
    <m/>
    <m/>
    <m/>
    <m/>
    <s v="En etapa precontractual"/>
    <s v="Estado del Proceso Convocado_x000a_RESOLUCION DE APERTURA 16-03-2018 02:38 PM"/>
  </r>
  <r>
    <x v="6"/>
    <s v="72141003 72141104 72141106"/>
    <s v="MEJORAMIENTO DE VIAS TERCIARIAS EN LA SUBREGION DE ORIENTE DE ANTIOQUIA CON RECURSOS PROVENIENTES DE LA ENAGENACION DE ISAGEN PARA LAS LAS VIAS GARRIDO - TOLDAS Y MOSQUITA - CARMIN - TOLDAS DEL MUNICIPIO DE GUARNE"/>
    <d v="2018-02-15T00:00:00"/>
    <s v="7 MESES"/>
    <s v="Licitación pública"/>
    <s v="Recursos de Isagen"/>
    <n v="6200034100"/>
    <n v="62000341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19"/>
    <s v="21043 de 06/02/2018"/>
    <d v="2018-02-17T15:10:00"/>
    <m/>
    <m/>
    <x v="5"/>
    <m/>
    <m/>
    <m/>
    <m/>
    <s v="En etapa precontractual"/>
    <s v="Estado del Proceso Convocado_x000a_RESOLUCION DE APERTURA 8119 16-03-2018 06:08 PM"/>
  </r>
  <r>
    <x v="6"/>
    <s v="72141003 72141104 72141106"/>
    <s v="MEJORAMIENTO DE VIAS TERCIARIAS EN LA SUBREGION DE ORIENTE DE ANTIOQUIA CON RECURSOS PROVENIENTES DE LA ENAGENACION DE ISAGEN PARA LA VIA EL CARMEN-MARINILLA  DEL MUNICIPIO DEL CARMEN DE VIBORAL"/>
    <d v="2018-02-15T00:00:00"/>
    <s v="5 MESES"/>
    <s v="Licitación pública"/>
    <s v="Recursos de Isagen"/>
    <n v="5103274933"/>
    <n v="510327493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23"/>
    <s v="21044 de 06/02/2018"/>
    <d v="2018-02-17T16:26:00"/>
    <m/>
    <m/>
    <x v="5"/>
    <m/>
    <m/>
    <m/>
    <m/>
    <s v="En etapa precontractual"/>
    <s v="Estado del Proceso Convocado_x000a_RESOLUCION DE APERTURA 8123 16-03-2018 04:53 PM"/>
  </r>
  <r>
    <x v="6"/>
    <s v="72141003_x000a_72141104_x000a_72141106"/>
    <s v="MEJORAMIENTO DE VIAS TERCIARIAS EN LA SUBREGION DE ORIENTE DE ANTIOQUIA CON RECURSOS PROVENIENTES DE LA ENAJENACION DE ISAGEN EN LAS VIAS  RANCHO TRISTE-SAN JOSE, SAN JOSE-NAZARETH, TABACAL ALTO - SAN JOSE Y LA LUCHA-SAN NICOLAS DEL MUNICIPIO DE LA CEJA"/>
    <d v="2018-02-15T00:00:00"/>
    <s v="7 MESES"/>
    <s v="Licitación pública"/>
    <s v="Recursos de Isagen"/>
    <n v="7977304865"/>
    <n v="7977304865"/>
    <s v="NO"/>
    <s v="N/A"/>
    <s v="Rodrigo Echeverry Ochoa"/>
    <s v="Director"/>
    <s v="3837980 3837982"/>
    <s v="rodrigo.echeverry@antioquia.gov.co_x000a_"/>
    <s v="Infraestructura de vías terciarias como apoyo a la comercialización de productos agropecuarios, pesqueros y forestales"/>
    <s v="Vías de la RVT mantenidas, mejoradas, rehabilitadas y/o pavimentadas_x000a_(32040201)_x000a_320402001"/>
    <s v="Mejoramiento de vías terciarias en la subregión Oriente de Antioquia"/>
    <n v="180124"/>
    <s v="Vías terciarias mejoradas"/>
    <s v="Construcción de obras de drenaje_x000a_Mejoramiento de la capa de rodadura_x000a_Señalización de los tramos a intervenir"/>
    <n v="8108"/>
    <s v="21085 de 12/02/2018"/>
    <d v="2018-02-17T14:26:00"/>
    <m/>
    <m/>
    <x v="5"/>
    <m/>
    <m/>
    <m/>
    <m/>
    <s v="En etapa precontractual"/>
    <s v="Estado del Proceso Convocado_x000a_RESOLUCION APERTURA 8108 16-03-2018 05:39 PM"/>
  </r>
  <r>
    <x v="6"/>
    <s v="72141003_x000a_72141104_x000a_72141106"/>
    <s v="MEJORAMIENTO DE VIAS TERCIARIAS EN LA SUBREGION DE ORIENTE DE ANTIOQUIA CON RECURSOS PROVENIENTES DE LA ENAJENACION DE ISAGEN EN LA VIA  EL SANTUARIO- EL PEÑOL  DEL MUNICIPIO DEL SANTUARIO_x000a_"/>
    <d v="2018-02-15T00:00:00"/>
    <s v="7 MESES"/>
    <s v="Licitación pública"/>
    <s v="Recursos de Isagen"/>
    <n v="8937885260"/>
    <n v="8754129381"/>
    <s v="NO"/>
    <s v="N/A"/>
    <s v="Rodrigo Echeverry Ochoa"/>
    <s v="Director"/>
    <s v="3837980 3837983"/>
    <s v="rodrigo.echeverry@antioquia.gov.co_x000a_"/>
    <s v="Infraestructura de vías terciarias como apoyo a la comercialización de productos agropecuarios, pesqueros y forestales"/>
    <s v="Vías de la RVT mantenidas, mejoradas, rehabilitadas y/o pavimentadas_x000a_(32040201)_x000a_320402002"/>
    <s v="Mejoramiento de vías terciarias en la subregión Oriente de Antioquia"/>
    <n v="180124"/>
    <s v="Vías terciarias mejoradas"/>
    <s v="Construcción de obras de drenaje_x000a_Mejoramiento de la capa de rodadura_x000a_Señalización de los tramos a intervenir"/>
    <n v="8106"/>
    <s v="21086 de 12/02/2018"/>
    <d v="2018-02-17T11:00:00"/>
    <m/>
    <m/>
    <x v="5"/>
    <m/>
    <m/>
    <m/>
    <m/>
    <s v="En etapa precontractual"/>
    <s v="Estado del Proceso Convocado_x000a_RESOLUCION APERTURA-8106- 2018060026416 05-03-2018 09:05 PM"/>
  </r>
  <r>
    <x v="6"/>
    <s v="72141003 72141104 72141106"/>
    <s v="MEJORAMIENTO DE VIAS TERCIARIAS EN LA SUBREGION DE ORIENTE DE ANTIOQUIA CON RECURSOS PROVENIENTES DE LA ENAGENACION DE ISAGEN PARA  LA VIA GALILEA-SANTA ANA DEL MUNICIPIO DE GRANADA"/>
    <d v="2018-02-15T00:00:00"/>
    <s v="7 MESES"/>
    <s v="Licitación pública"/>
    <s v="Recursos de Isagen"/>
    <n v="6200240575"/>
    <n v="612985487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26"/>
    <s v="21045 de 06/02/2018"/>
    <d v="2018-02-17T16:48:00"/>
    <m/>
    <m/>
    <x v="5"/>
    <m/>
    <m/>
    <m/>
    <m/>
    <s v="En etapa precontractual"/>
    <s v="Estado del Proceso Convocado_x000a_Resolución Apertura LIC 8126 05-03-2018 09:29 PM"/>
  </r>
  <r>
    <x v="6"/>
    <s v="72141003 72141104 72141106"/>
    <s v="MEJORAMIENTO DE VIAS TERCIARIAS EN LA SUBREGION DE ORIENTE DE ANTIOQUIA CON RECURSOS PROVENIENTES DE LA ENAGENACION DE ISAGEN PARA LAS VIAS LA PIEDRA-QUEBRADA ARRIBA Y CAZADIANA-LA PAVA DEL MUNICIPIO DE GUATAPE"/>
    <d v="2018-02-15T00:00:00"/>
    <s v="7 MESES"/>
    <s v="Licitación pública"/>
    <s v="Recursos de Isagen"/>
    <n v="6682311334"/>
    <n v="656360680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
    <n v="180124"/>
    <s v="Vías terciarias mejoradas"/>
    <s v="Construcción de obras de drenaje_x000a_Mejoramiento de la capa de rodadura_x000a_Señalización de los tramos a intervenir"/>
    <n v="8115"/>
    <s v="21046 de 06/02/2018"/>
    <d v="2018-02-17T14:07:00"/>
    <m/>
    <m/>
    <x v="5"/>
    <m/>
    <m/>
    <m/>
    <m/>
    <s v="En etapa precontractual"/>
    <s v="Estado del Proceso Convocado_x000a_3 8115 RESOLUCION 2018060030232 16-03-2018 03:35 PM"/>
  </r>
  <r>
    <x v="6"/>
    <s v="72141003 72141104 72141106"/>
    <s v="MEJORAMIENTO DE VIAS TERCIARIAS EN VARIAS SUBREGIONES DE ANTIOQUIA CON RECURSOS PROVENIENTES DE LA ENAGENACION DE ISAGEN  PARA LA VIA  ANZA-GUINTAR DEL MUNICIPIO DE ANZA  EN LA SUBREGION OCCIDENTE DE ANTIOQUIA"/>
    <d v="2018-02-15T00:00:00"/>
    <s v="5 MESES"/>
    <s v="Licitación pública"/>
    <s v="Recursos de Isagen"/>
    <n v="3150000000"/>
    <n v="3150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120"/>
    <s v="21050 de 06/02/2018"/>
    <d v="2018-02-17T15:30:00"/>
    <m/>
    <m/>
    <x v="5"/>
    <m/>
    <m/>
    <m/>
    <m/>
    <s v="En etapa precontractual"/>
    <s v="Estado del Proceso Convocado_x000a_RESOLUCION DE APERTURA PROCESO 8120 16-03-2018 04:34 PM"/>
  </r>
  <r>
    <x v="6"/>
    <s v="72141003 72141104 72141106"/>
    <s v="MEJORAMIENTO DE VIAS TERCIARIAS EN VARIAS SUBREGIONES DE ANTIOQUIA CON RECURSOS PROVENIENTES DE LA ENAGENACION DE ISAGEN PARA LA VIA  URRAO-LA ENCARNACION  DEL MUNICIPIO DE URRAO  EN LA SUBREGION SUROESTE  DE ANTIOQUIA"/>
    <d v="2018-02-15T00:00:00"/>
    <s v="5 MESES"/>
    <s v="Licitación pública"/>
    <s v="Recursos de Isagen"/>
    <n v="3150000000"/>
    <n v="308448909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n v="8113"/>
    <s v="21051 de 06/02/2018"/>
    <d v="2018-02-17T11:45:00"/>
    <m/>
    <m/>
    <x v="5"/>
    <m/>
    <m/>
    <m/>
    <m/>
    <s v="En etapa precontractual"/>
    <s v="Estado del Proceso Convocado_x000a_RESOLUCION DE APERTURA LIC-8113 16-03-2018 02:06 PM"/>
  </r>
  <r>
    <x v="6"/>
    <s v="72141003 72141104 72141106"/>
    <s v="MEJORAMIENTO DE VIAS SECUNDARIAS EN LA SUBREGION ORIENTE DE ANTIOQUIA CON RECURSOS PROVENIENTES DE LA ENAJENACION DE ISAGEN EN LA VIA  SAN VICENTE - CONCEPCION DEL MUNICIPIO DE SAN VICENTE"/>
    <d v="2018-05-31T00:00:00"/>
    <m/>
    <s v="Licitación pública"/>
    <s v="Recursos de Isagen"/>
    <n v="12717635388"/>
    <n v="12717635388"/>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la subregión Oriente de Antioquia"/>
    <n v="180125"/>
    <s v="Vías secundarias mejoradas"/>
    <s v="Construcción de obras de drenaje_x000a_Mejoramiento de la capa de rodadura_x000a_Señalización de los tramos a intervenir"/>
    <m/>
    <m/>
    <m/>
    <m/>
    <m/>
    <x v="2"/>
    <m/>
    <m/>
    <m/>
    <m/>
    <s v="Sin iniciar etapa precontractual"/>
    <m/>
  </r>
  <r>
    <x v="6"/>
    <s v="72141003 72141104 72141106"/>
    <s v="MEJORAMIENTO DE VIAS SECUNDARIAS EN LA SUBREGION ORIENTE DE ANTIOQUIA CON RECURSOS PROVENIENTES DE LA ENAJENACION DE ISAGEN EN LA VIA  CONCEPCION - SAN VICENTE DEL MUNICIPIO DE CONCEPCION"/>
    <d v="2018-05-31T00:00:00"/>
    <m/>
    <s v="Licitación pública"/>
    <s v="Recursos de Isagen"/>
    <n v="12717635388"/>
    <n v="12717635388"/>
    <s v="SI"/>
    <s v="No solicitadas"/>
    <s v="Rodrigo Echeverry Ochoa"/>
    <s v="Director"/>
    <s v="3837980 3837982"/>
    <s v="rodrigo.echeverry@antioquia.gov.co_x000a_"/>
    <s v="Mantenimiento, mejoramiento y/o rehabilitación de la RVS"/>
    <s v="km de vías de la RVS mantenidas, mejoradas y/o rehabilitadas en afirmado _x000a_(31050305)_x000a_310503001"/>
    <s v="Mejoramiento de vías secundarias en la subregión Oriente de Antioquia"/>
    <n v="180126"/>
    <s v="Vías secundarias mejoradas"/>
    <s v="Construcción de obras de drenaje_x000a_Mejoramiento de la capa de rodadura_x000a_Señalización de los tramos a intervenir"/>
    <m/>
    <m/>
    <m/>
    <m/>
    <m/>
    <x v="2"/>
    <m/>
    <m/>
    <m/>
    <m/>
    <s v="Sin iniciar etapa precontractual"/>
    <m/>
  </r>
  <r>
    <x v="6"/>
    <s v="72141003_x000a_72141104_x000a_72141106"/>
    <s v="MEJORAMIENTO DE VIAS SECUNDARIAS EN VARIAS SUBREGIONES DE ANTIOQUIA CON RECURSOS PROVENIENTES DE LA ENAGENACION DE ISAGEN PARA LA VIA CONCEPCION - BARBOSA DEL MUNICIPIO DE CONCEPCION_x000a_"/>
    <d v="2018-02-28T00:00:00"/>
    <s v="7 meses"/>
    <s v="Licitación pública"/>
    <s v="Recursos de Isagen"/>
    <n v="7200000000"/>
    <n v="6926378258"/>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n v="8137"/>
    <s v="21034 de 06/02/2018"/>
    <d v="2018-02-28T17:37:00"/>
    <m/>
    <m/>
    <x v="5"/>
    <m/>
    <m/>
    <m/>
    <m/>
    <s v="En etapa precontractual"/>
    <s v="Estado del Proceso Convocado_x000a_RES APERTURA LIC 8137 No 2018060030216 16-03-2018 04:14 PM"/>
  </r>
  <r>
    <x v="6"/>
    <s v="72141003 72141104 72141106"/>
    <s v="MEJORAMIENTO DE VIAS SECUNDARIAS EN VARIAS SUBREGIONES DE ANTIOQUIA CON RECURSOS PROVENIENTES DE LA ENAGENACION DE ISAGEN PARA LA  VIA  PUEBLORICO- JERICO DEL MUNICIPIO DE PUEBLORICO EN LA SUBREGION SUROESTE DE ANTIOQUIA"/>
    <d v="2018-05-31T00:00:00"/>
    <m/>
    <s v="Licitación pública"/>
    <s v="Recursos de Isagen"/>
    <n v="3600000000"/>
    <n v="3600000000"/>
    <s v="SI"/>
    <s v="No solicitadas"/>
    <s v="Rodrigo Echeverry Ochoa"/>
    <s v="Director"/>
    <s v="3837980 3837981"/>
    <s v="rodrigo.echeverry@antioquia.gov.co_x000a_"/>
    <s v="Mantenimiento, mejoramiento y/o rehabilitación de la RVS"/>
    <s v="km de vías de la RVS mantenidas, mejoradas y/o rehabilitadas en afirmado _x000a_(31050305)_x000a_310503000"/>
    <s v="Mejoramiento de vías secundarias en varias subregiones de Antioquia"/>
    <n v="180126"/>
    <s v="Vías secundarias mejoradas"/>
    <s v="Construcción de obras de drenaje_x000a_Mejoramiento de la capa de rodadura_x000a_Señalización de los tramos a intervenir"/>
    <m/>
    <s v="21041 de 06/02/2018"/>
    <m/>
    <m/>
    <m/>
    <x v="4"/>
    <m/>
    <m/>
    <m/>
    <m/>
    <s v="Sin iniciar etapa precontractual"/>
    <m/>
  </r>
  <r>
    <x v="6"/>
    <s v="72141003 72141104 72141106"/>
    <s v="MEJORAMIENTO DE VIAS TERCIARIAS CON RECURSOS PROVENIENTES DE LA ENAJENACION DE ISAGEN EN LA SUBREGIÓN ORIENTE DE ANTIOQUIA EN LAS VIAS  BELEN-MARINILLA, EL SANTUARIO-GRANADA, Y EN VARIAS SUBREGIONES DE ANTIOQUIA EN LAS VÍAS LAS MERCEDES-CHAGUALO Y PRIMAVERA-LOS CABUYOS DEL MUNICIPIO DE MARINILLA "/>
    <d v="2018-05-31T00:00:00"/>
    <m/>
    <s v="Licitación pública"/>
    <s v="Recursos de Isagen"/>
    <n v="7896891004"/>
    <n v="7896891004"/>
    <s v="SI"/>
    <s v="No solicitadas"/>
    <s v="Rodrigo Echeverry Ochoa"/>
    <s v="Director"/>
    <s v="3837980 3837982"/>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m/>
    <m/>
    <m/>
    <m/>
    <m/>
    <x v="2"/>
    <m/>
    <m/>
    <m/>
    <m/>
    <s v="Sin iniciar etapa precontractual"/>
    <m/>
  </r>
  <r>
    <x v="6"/>
    <s v="72141003 72141104 72141106"/>
    <s v="MEJORAMIENTO DE VIAS TERCIARIAS EN LA SUBREGION DE ORIENTE DE ANTIOQUIA CON RECURSOS PROVENIENTES DE LA ENAJENACION DE ISAGEN EN LAS VIAS EL CHUSCAL-PONTEZUELA, CHUSCAL-PANTANILLO Y AMAPOLA-NAZARETH DEL MUNICIPIO DE EL RETIRO "/>
    <d v="2018-05-31T00:00:00"/>
    <m/>
    <s v="Licitación pública"/>
    <s v="Recursos de Isagen"/>
    <n v="8854205938"/>
    <n v="8854205938"/>
    <s v="SI"/>
    <s v="No solicitadas"/>
    <s v="Rodrigo Echeverry Ochoa"/>
    <s v="Director"/>
    <s v="3837980 3837983"/>
    <s v="rodrigo.echeverry@antioquia.gov.co_x000a_"/>
    <s v="Infraestructura de vías terciarias como apoyo a la comercialización de productos agropecuarios, pesqueros y forestales"/>
    <s v="Vías de la RVT mantenidas, mejoradas, rehabilitadas y/o pavimentadas_x000a_(32040201)_x000a_320402001"/>
    <s v="Mejoramiento de vías terciarias en la subregión Oriente de Antioquia"/>
    <n v="180124"/>
    <s v="Vías terciarias mejoradas"/>
    <s v="Construcción de obras de drenaje_x000a_Mejoramiento de la capa de rodadura_x000a_Señalización de los tramos a intervenir"/>
    <m/>
    <m/>
    <m/>
    <m/>
    <m/>
    <x v="2"/>
    <m/>
    <m/>
    <m/>
    <m/>
    <s v="Sin iniciar etapa precontractual"/>
    <m/>
  </r>
  <r>
    <x v="6"/>
    <s v="72141003 72141104 72141106"/>
    <s v="MEJORAMIENTO DE VIAS TERCIARIAS CON RECURSOS PROVENIENTES DE LA ENAGENACION DE ISAGEN EN LA SUBREGIÓN ORIENTE DE ANTIOQUIA EN LA VIA CRISTO REY - EL ROSAL, Y EN VARIAS SUBREGIONES DE ANTIOQUIA PARA LAS VÍAS LA AMALITA - LAS DELICIAS, UDEM - CANAAN, COMPLEX - TORRES AEROPUERTO Y CAPIRO - PONTEZUELA DEL MUNICIPIO DE RIONEGRO "/>
    <d v="2018-05-31T00:00:00"/>
    <m/>
    <s v="Licitación pública"/>
    <s v="Recursos de Isagen"/>
    <n v="7800911263"/>
    <n v="7800911263"/>
    <s v="SI"/>
    <s v="No solicitadas"/>
    <s v="Rodrigo Echeverry Ochoa"/>
    <s v="Director"/>
    <s v="3837980 3837984"/>
    <s v="rodrigo.echeverry@antioquia.gov.co_x000a_"/>
    <s v="Infraestructura de vías terciarias como apoyo a la comercialización de productos agropecuarios, pesqueros y forestales"/>
    <s v="Vías de la RVT mantenidas, mejoradas, rehabilitadas y/o pavimentadas_x000a_(32040201)_x000a_320402002"/>
    <s v="Mejoramiento de vías terciarias en la subregión Oriente de Antioquia_x000a__x000a_Mejoramiento de vías terciarias en varias subregiones de Antioquia"/>
    <s v="180124_x000a__x000a_180129_x000a__x000a_"/>
    <s v="Vías terciarias mejoradas"/>
    <s v="Construcción de obras de drenaje_x000a_Mejoramiento de la capa de rodadura_x000a_Señalización de los tramos a intervenir"/>
    <m/>
    <m/>
    <m/>
    <m/>
    <m/>
    <x v="2"/>
    <m/>
    <m/>
    <m/>
    <m/>
    <s v="Sin iniciar etapa precontractual"/>
    <m/>
  </r>
  <r>
    <x v="6"/>
    <s v="72141003 72141104 72141106"/>
    <s v="MEJORAMIENTO DE VIAS TERCIARIAS EN VARIAS SUBREGIONES DE ANTIOQUIA CON RECURSOS PROVENIENTES DE LA ENAGENACION DE ISAGEN PARA  LA VIA  ANILLO VIAL LAS LOMAS-LA RAYA-EL PARAISO DE YONDO  DEL MUNICIPIO DE YONDO  EN LA SUBREGION MAGDALENA MEDIO  DE ANTIOQUIA"/>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9 de 06/02/2018"/>
    <m/>
    <m/>
    <m/>
    <x v="4"/>
    <m/>
    <m/>
    <m/>
    <m/>
    <s v="Sin iniciar etapa precontractual"/>
    <m/>
  </r>
  <r>
    <x v="6"/>
    <s v="72141003 72141104 72141106"/>
    <s v="MEJORAMIENTO DE VIAS TERCIARIAS EN VARIAS SUBREGIONES DE ANTIOQUIA CON RECURSOS PROVENIENTES DE LA ENAGENACION DE ISAGEN PARA LA VIA  AUTOPISTA-AQUITANIA  DEL MUNICIPIO DE SAN FRANCISCO"/>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7 de 06/02/2018"/>
    <m/>
    <m/>
    <m/>
    <x v="4"/>
    <m/>
    <m/>
    <m/>
    <m/>
    <s v="Sin iniciar etapa precontractual"/>
    <s v="El 12/02/2018 se solicita la ANULACION DE CDP 3500039444 asociado a la necesidad 21047 de 06/02/2018, ya que el proyecto requiere VF 2019 porque el plazo de ejecución sobrepasa la vigencia 2018"/>
  </r>
  <r>
    <x v="6"/>
    <s v="72141003 72141104 72141106"/>
    <s v="MEJORAMIENTO DE VIAS TERCIARIAS EN VARIAS SUBREGIONES DE ANTIOQUIA CON RECURSOS PROVENIENTES DE LA ENAGENACION DE ISAGEN PARA LA VIA  RUBICON-CESTILLAL  DEL MUNICIPIO DE CAÑASGORDAS EN LA SUBREGION OCCIDENTE DE ANTIOQUIA"/>
    <d v="2018-05-31T00:00:00"/>
    <m/>
    <s v="Licitación pública"/>
    <s v="Recursos de Isagen"/>
    <n v="3150000000"/>
    <n v="3150000000"/>
    <s v="SI"/>
    <s v="No solicitadas"/>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_x000a_(32040201)_x000a_320402000 "/>
    <s v="Mejoramiento de vías terciarias en varias subregiones de Antioquia"/>
    <n v="180129"/>
    <s v="Vías terciarias mejoradas"/>
    <s v="Construcción de obras de drenaje_x000a_Mejoramiento de la capa de rodadura_x000a_Señalización de los tramos a intervenir"/>
    <m/>
    <s v="21048 de 06/02/2018"/>
    <m/>
    <m/>
    <m/>
    <x v="4"/>
    <m/>
    <m/>
    <m/>
    <m/>
    <s v="Sin iniciar etapa precontractual"/>
    <m/>
  </r>
  <r>
    <x v="6"/>
    <s v="72141003 72141104 72141106"/>
    <s v="Mejoramiento y mantenimiento de vías terciarias para la paz PUERTO RAUDAL - RAUDAL en el Departamento de Antioquia"/>
    <d v="2018-06-30T00:00:00"/>
    <s v="3 meses"/>
    <s v="Licitación pública"/>
    <s v="Recursos de Fast Track"/>
    <n v="1659609563"/>
    <n v="1659609563"/>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PUERTO RAUDAL - RAUDAL en el Departamento de Antioquia"/>
    <d v="2018-06-30T00:00:00"/>
    <s v="3 meses"/>
    <s v="Concurso de Méritos"/>
    <s v="Recursos de Fast Track"/>
    <n v="184401062"/>
    <n v="184401062"/>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EL 12 - BARRO BLANC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2"/>
    <m/>
    <m/>
    <m/>
    <m/>
    <m/>
    <m/>
  </r>
  <r>
    <x v="6"/>
    <n v="81101510"/>
    <s v="Interventoria técnica, administrativa, ambiental, financiera y legal para el Mejoramiento y mantenimiento de vías terciarias para la paz EL 12 - BARRO BLANC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2"/>
    <m/>
    <m/>
    <m/>
    <m/>
    <m/>
    <m/>
  </r>
  <r>
    <x v="6"/>
    <s v="72141003 72141104 72141106"/>
    <s v="Mejoramiento y mantenimiento de vías terciarias para la paz PASCUITA- PARTIDAS DE SANTA RIT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PASCUITA- PARTIDAS DE SANTA RIT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VIA LOS CHIVOS - EL PAT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2"/>
    <m/>
    <m/>
    <m/>
    <m/>
    <m/>
    <m/>
  </r>
  <r>
    <x v="6"/>
    <n v="81101510"/>
    <s v="Interventoria técnica, administrativa, ambiental, financiera y legal para el Mejoramiento y mantenimiento de vías terciarias para la paz VIA LOS CHIVOS - EL PAT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Pavimentación de vías - Mejoramiento"/>
    <m/>
    <m/>
    <m/>
    <m/>
    <m/>
    <x v="2"/>
    <m/>
    <m/>
    <m/>
    <m/>
    <m/>
    <m/>
  </r>
  <r>
    <x v="6"/>
    <s v="72141003 72141104 72141106"/>
    <s v="Mejoramiento y mantenimiento de vías terciarias para la paz CAMPO ALEGRE - EL PESCAD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CAMPO ALEGRE - EL PESCAD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EL BAGRE - LOS AGUACATES en el Departamento de Antioquia (Esta vía no está en el proyecto)"/>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2"/>
    <m/>
    <m/>
    <m/>
    <m/>
    <m/>
    <m/>
  </r>
  <r>
    <x v="6"/>
    <n v="81101510"/>
    <s v="Interventoria técnica, administrativa, ambiental, financiera y legal para el Mejoramiento y mantenimiento de vías terciarias para la paz EL BAGRE - LOS AGUACATES en el Departamento de Antioquia  (Esta vía no está en el proyecto)"/>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2"/>
    <m/>
    <m/>
    <m/>
    <m/>
    <m/>
    <m/>
  </r>
  <r>
    <x v="6"/>
    <s v="72141003 72141104 72141106"/>
    <s v="Mejoramiento y mantenimiento de vías terciarias para la paz PIAMONTE - LA REVERS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PIAMONTE - LA REVERS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LA SOLITA - GUAYABITO 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LA SOLITA - GUAYABIT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LA VEREDA - EL CINC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LA VEREDA - EL CINC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LAS CONCHAS - GRANAD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LAS CONCHAS - GRANAD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SANTA LUCIA - PORVENIR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SANTA LUCIA - PORVENIR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ARGELIA - VILLETA - FLORID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ARGELIA - VILLETA - FLORID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NORIZAL - LA POLC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Cosntrucción de puente"/>
    <m/>
    <m/>
    <m/>
    <m/>
    <m/>
    <x v="2"/>
    <m/>
    <m/>
    <m/>
    <m/>
    <m/>
    <m/>
  </r>
  <r>
    <x v="6"/>
    <n v="81101510"/>
    <s v="Interventoria técnica, administrativa, ambiental, financiera y legal para el Mejoramiento y mantenimiento de vías terciarias para la paz NORIZAL - LA POLC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s"/>
    <s v="Cosntrucción de puente"/>
    <m/>
    <m/>
    <m/>
    <m/>
    <m/>
    <x v="2"/>
    <m/>
    <m/>
    <m/>
    <m/>
    <m/>
    <m/>
  </r>
  <r>
    <x v="6"/>
    <s v="72141003 72141104 72141106"/>
    <s v="Mejoramiento y mantenimiento de vías terciarias para la paz LA SIERRA - SOPETRAN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LA SIERRA - SOPETRAN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TASAJO - MANZANARES ABAJO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n v="81101510"/>
    <s v="Interventoria técnica, administrativa, ambiental, financiera y legal para el Mejoramiento y mantenimiento de vías terciarias para la paz TASAJO - MANZANARES ABAJO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pavimentadas"/>
    <s v="Pavimentación de vías - Mejoramiento"/>
    <m/>
    <m/>
    <m/>
    <m/>
    <m/>
    <x v="2"/>
    <m/>
    <m/>
    <m/>
    <m/>
    <m/>
    <m/>
  </r>
  <r>
    <x v="6"/>
    <s v="72141003 72141104 72141106"/>
    <s v="Mejoramiento y mantenimiento de vías terciarias para la paz COCORNA - LA PIÑUEL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2"/>
    <m/>
    <m/>
    <m/>
    <m/>
    <m/>
    <m/>
  </r>
  <r>
    <x v="6"/>
    <n v="81101510"/>
    <s v="Interventoria técnica, administrativa, ambiental, financiera y legal para el Mejoramiento y mantenimiento de vías terciarias para la paz COCORNA - LA PIÑUEL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2"/>
    <m/>
    <m/>
    <m/>
    <m/>
    <m/>
    <m/>
  </r>
  <r>
    <x v="6"/>
    <s v="72141003 72141104 72141106"/>
    <s v="Mejoramiento y mantenimiento de vías terciarias para la paz AUTOPISTA - AQUITANIA en el Departamento de Antioquia"/>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2"/>
    <m/>
    <m/>
    <m/>
    <m/>
    <m/>
    <m/>
  </r>
  <r>
    <x v="6"/>
    <n v="81101510"/>
    <s v="Interventoria técnica, administrativa, ambiental, financiera y legal para el Mejoramiento y mantenimiento de vías terciarias para la paz AUTOPISTA - AQUITANIA en el Departamento de Antioquia"/>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Mejoramiento y mantenimiento de vías terciarias para la paz en el departamento de Antioquia"/>
    <m/>
    <s v="Vías terciarias mejoradadas"/>
    <s v="Pavimentación de vías - Mejoramiento"/>
    <m/>
    <m/>
    <m/>
    <m/>
    <m/>
    <x v="2"/>
    <m/>
    <m/>
    <m/>
    <m/>
    <m/>
    <m/>
  </r>
  <r>
    <x v="6"/>
    <s v="72141003 72141104 72141106"/>
    <s v="Mejoramiento y mantenimiento de vías terciarias para la paz NUTIBARA -PASO ANCHO en el Departamento de Antioquia (Esta vía no está en el proyecto)"/>
    <d v="2018-06-30T00:00:00"/>
    <s v="3 meses"/>
    <s v="Licitación pública"/>
    <s v="Recursos de Fast Track"/>
    <n v="1656000000"/>
    <n v="1656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2"/>
    <m/>
    <m/>
    <m/>
    <m/>
    <m/>
    <m/>
  </r>
  <r>
    <x v="6"/>
    <n v="81101510"/>
    <s v="Interventoria técnica, administrativa, ambiental, financiera y legal para el Mejoramiento y mantenimiento de vías terciarias para la paz NUTIBARA -PASO ANCHO en el Departamento de Antioquia  (Esta vía no está en el proyecto)"/>
    <d v="2018-06-30T00:00:00"/>
    <s v="3 meses"/>
    <s v="Concurso de Méritos"/>
    <s v="Recursos de Fast Track"/>
    <n v="184000000"/>
    <n v="184000000"/>
    <s v="NO"/>
    <s v="N/A"/>
    <s v="Rodrigo Echeverry Ochoa"/>
    <s v="Director"/>
    <s v="3837980 3837981"/>
    <s v="rodrigo.echeverry@antioquia.gov.co_x000a_"/>
    <s v="Infraestructura de vías terciarias como apoyo a la comercialización de productos agropecuarios, pesqueros y forestales"/>
    <s v="Vías de la RVT mantenidas, mejoradas, rehabilitadas y/o pavimentadas (32040201)"/>
    <s v="Apoyo al mejoramiento y/o mantenimiento de la RVT en Antioquia"/>
    <m/>
    <s v="Vías pavimentadas"/>
    <s v="Pavimentación de vías - Mejoramiento"/>
    <m/>
    <m/>
    <m/>
    <m/>
    <m/>
    <x v="2"/>
    <m/>
    <m/>
    <m/>
    <m/>
    <m/>
    <m/>
  </r>
  <r>
    <x v="6"/>
    <s v="72141003 72141104 72141106"/>
    <s v="Mejoramiento y mantenimiento de vías secundarias para la paz SAN FERMÍN-BRICEÑO en el Departamento de Antioquia"/>
    <d v="2018-06-30T00:00:00"/>
    <s v="3 meses"/>
    <s v="Licitación pública"/>
    <s v="Recursos de Fast Track"/>
    <n v="3420000000"/>
    <n v="342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SAN FERMÍN-BRICEÑO en el Departamento de Antioquia"/>
    <d v="2018-06-30T00:00:00"/>
    <s v="3 meses"/>
    <s v="Concurso de Méritos"/>
    <s v="Recursos de Fast Track"/>
    <n v="380000000"/>
    <n v="38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MUTATÁ-PAVARANDO GRANDE en el Departamento de Antioquia"/>
    <d v="2018-06-30T00:00:00"/>
    <s v="3 meses"/>
    <s v="Licitación pública"/>
    <s v="Recursos de Fast Track"/>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MUTATÁ-PAVARANDO GRANDE en el Departamento de Antioquia"/>
    <d v="2018-06-30T00:00:00"/>
    <s v="3 meses"/>
    <s v="Concurso de Méritos"/>
    <s v="Recursos de Fast Track"/>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ABRIAQUÍ-FRONTINO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ABRIAQUÍ-FRONTINO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CAICEDO- LA USA (RÍO CAUCA) en el Departamento de Antioquia"/>
    <d v="2018-06-30T00:00:00"/>
    <s v="3 meses"/>
    <s v="Licitación pública"/>
    <s v="Recursos de Fast Track"/>
    <n v="6660000000"/>
    <n v="666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CAICEDO- LA USA (RÍO CAUCA) en el Departamento de Antioquia"/>
    <d v="2018-06-30T00:00:00"/>
    <s v="3 meses"/>
    <s v="Concurso de Méritos"/>
    <s v="Recursos de Fast Track"/>
    <n v="740000000"/>
    <n v="74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PEQUE - URAMITA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PEQUE - URAMITA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ALEJANDRÍA - EL BIZCOCHO en el Departamento de Antioquia"/>
    <d v="2018-06-30T00:00:00"/>
    <s v="3 meses"/>
    <s v="Licitación pública"/>
    <s v="Recursos de Fast Track"/>
    <n v="2053800000"/>
    <n v="20538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ALEJANDRÍA - EL BIZCOCHO en el Departamento de Antioquia"/>
    <d v="2018-06-30T00:00:00"/>
    <s v="3 meses"/>
    <s v="Concurso de Méritos"/>
    <s v="Recursos de Fast Track"/>
    <n v="228200000"/>
    <n v="2282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ANGOSTURA - LA HERRADURA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ANGOSTURA - LA HERRADURA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URRAO - CAICEDO ( JAIPERA - LA ANÁ)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URRAO - CAICEDO ( JAIPERA - LA ANÁ)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CONCEPCIÓN - BARBOSA en el Departamento de Antioquia"/>
    <d v="2018-06-30T00:00:00"/>
    <s v="3 meses"/>
    <s v="Licitación pública"/>
    <s v="Recursos de Fast Track"/>
    <n v="2346300000"/>
    <n v="2346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CONCEPCIÓN - BARBOSA en el Departamento de Antioquia"/>
    <d v="2018-06-30T00:00:00"/>
    <s v="3 meses"/>
    <s v="Concurso de Méritos"/>
    <s v="Recursos de Fast Track"/>
    <n v="260700000"/>
    <n v="260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2"/>
    <m/>
    <m/>
    <m/>
    <m/>
    <m/>
    <m/>
  </r>
  <r>
    <x v="6"/>
    <s v="72141003 72141104 72141106"/>
    <s v="Mejoramiento y mantenimiento de vías secundarias para la paz LA GRANJA - (MONTEBELLO) - EL RETIRO en el Departamento de Antioquia"/>
    <d v="2018-06-30T00:00:00"/>
    <s v="3 meses"/>
    <s v="Licitación pública"/>
    <s v="Recursos de Fast Track"/>
    <n v="1761300000"/>
    <n v="17613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LA GRANJA - (MONTEBELLO) - EL RETIRO en el Departamento de Antioquia"/>
    <d v="2018-06-30T00:00:00"/>
    <s v="3 meses"/>
    <s v="Concurso de Méritos"/>
    <s v="Recursos de Fast Track"/>
    <n v="195700000"/>
    <n v="1957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para la paz en el departamento de Antioquia"/>
    <m/>
    <s v="Red vial secundaria rehabilitada y mantenida"/>
    <s v="Pavimentación de vías - Mejoramiento"/>
    <m/>
    <m/>
    <m/>
    <m/>
    <m/>
    <x v="2"/>
    <m/>
    <m/>
    <m/>
    <m/>
    <m/>
    <m/>
  </r>
  <r>
    <x v="6"/>
    <s v="72141003 72141104 72141106"/>
    <s v="Mejoramiento y mantenimiento de vías secundarias para la paz GRANADA - SAN CARLOS en el Departamento de Antioquia"/>
    <d v="2018-06-30T00:00:00"/>
    <s v="3 meses"/>
    <s v="Licitación pública"/>
    <s v="Recursos de Fast Track"/>
    <n v="2700000000"/>
    <n v="27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GRANADA - SAN CARLOS en el Departamento de Antioquia"/>
    <d v="2018-06-30T00:00:00"/>
    <s v="3 meses"/>
    <s v="Concurso de Méritos"/>
    <s v="Recursos de Fast Track"/>
    <n v="300000000"/>
    <n v="300000000"/>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ejoramiento y mantenimiento de vías secundarias para la paz en el departamento de Antioquia"/>
    <m/>
    <s v="Red vial secundaria rehabilitada y mantenida"/>
    <s v="Pavimentación de vías - Mejoramiento"/>
    <m/>
    <m/>
    <m/>
    <m/>
    <m/>
    <x v="2"/>
    <m/>
    <m/>
    <m/>
    <m/>
    <m/>
    <m/>
  </r>
  <r>
    <x v="6"/>
    <s v="72141003 72141104 72141106"/>
    <s v="Mejoramiento y mantenimiento de vías secundarias para la paz DABEIBA - CAMPARUSIA en el Departamento de Antioquia (Esta vía no está en el proyecto)"/>
    <d v="2018-06-30T00:00:00"/>
    <s v="3 meses"/>
    <s v="Licitación pública"/>
    <s v="Recursos de Fast Track"/>
    <n v="1771209563.4000001"/>
    <n v="1771209563.4000001"/>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secundaria rehabilitada y mantenida"/>
    <s v="Pavimentación de vías - Mejoramiento"/>
    <m/>
    <m/>
    <m/>
    <m/>
    <m/>
    <x v="2"/>
    <m/>
    <m/>
    <m/>
    <m/>
    <m/>
    <m/>
  </r>
  <r>
    <x v="6"/>
    <n v="81101510"/>
    <s v="Interventoria técnica, administrativa, ambiental, financiera y legal para el Mejoramiento y mantenimiento de vías secundarias para la paz DABEIBA - CAMPARUSIA en el Departamento de Antioquia  (Esta vía no está en el proyecto)"/>
    <d v="2018-06-30T00:00:00"/>
    <s v="3 meses"/>
    <s v="Concurso de Méritos"/>
    <s v="Recursos de Fast Track"/>
    <n v="196801062.60000002"/>
    <n v="196801062.60000002"/>
    <s v="NO"/>
    <s v="N/A"/>
    <s v="Rodrigo Echeverry Ochoa"/>
    <s v="Director"/>
    <s v="3837980 3837981"/>
    <s v="rodrigo.echeverry@antioquia.gov.co_x000a_"/>
    <s v="Mantenimiento, mejoramiento y/o rehabilitación de la RVS"/>
    <s v="km de vías de la RVS mantenidas, mejoradas y/o rehabilitadas en afirmado  (31050305)_x000a_km de vías de la RVS mantenidas, mejoradas y/o rehabilitadas en pavimento (31050305)"/>
    <s v="Mantenimiento y Mejoramiento de la RVS en Antioquia"/>
    <m/>
    <s v="Red vial secundaria rehabilitada y mantenida"/>
    <s v="Pavimentación de vías - Mejoramiento"/>
    <m/>
    <m/>
    <m/>
    <m/>
    <m/>
    <x v="2"/>
    <m/>
    <m/>
    <m/>
    <m/>
    <m/>
    <m/>
  </r>
  <r>
    <x v="6"/>
    <n v="81101510"/>
    <s v="ADICIÓN 1 Y PRORROGA 1 AL CONTRATO 4600007123 DE 2017 CONSULTORIA PARA ESTUDIOS Y DISEÑOS TÉCNICOS PARA LA PAVIMENTACIÓN DE VIAS EN EL DEPARTAMENTO DE ANTIOQUIA POR EL SISTEMA DE VALORIZACIÓN"/>
    <d v="2017-03-15T00:00:00"/>
    <s v="3,5 meses"/>
    <s v="Concurso de Méritos"/>
    <s v="Recursos propios"/>
    <n v="2173136238"/>
    <n v="703136238"/>
    <s v="NO"/>
    <s v="N/A"/>
    <s v="Rodrigo Echeverry Ochoa"/>
    <s v="Director"/>
    <s v="3837980 3837981"/>
    <s v="rodrigo.echeverry@antioquia.gov.co_x000a_"/>
    <s v="Estudios y seguimientos para la planeación y desarrollo de la Infraestructura de transporte"/>
    <s v="Estudios de Sistemas viales subregionales elaborados (31050205)"/>
    <s v="Estudio Plan de infraestructura y movilidad 2030 departamento de Antioquia"/>
    <s v="182124001"/>
    <s v="Estudios de la red vial elaborados"/>
    <s v="Elaboración proyectos Plan de Movilidad,_x000a_Fortalecimiento Institucional,_x000a_Estudios ciclorrutas, motorrutas y otros._x000a_"/>
    <n v="6985"/>
    <s v="21013 de 02/02/2018_x000a__x000a_17989 de 20/06/2017_x000a_POR SUSTITUCION DE FONDO DEL CDP 3500036784_x000a__x000a_17352 de 05/04/2017 _x000a_17088 de 06/03/2017"/>
    <d v="2017-05-24T16:56:00"/>
    <s v="S2017060093282 27/07/2017"/>
    <n v="4600007123"/>
    <x v="1"/>
    <s v="ARREDONDO MADRID INGENIEROS CIVILES SAS (AIM. SAS) REPRESENTANTE LEGAL SUPLENTE, LA SEÑORA MARIA MARLENY FLOREZ ARENAS IDENTIFICADA CON CEDULA DE CIUDADANIA NUMERO 32.480.686 DE MEDELLIN "/>
    <n v="42979"/>
    <n v="43003"/>
    <n v="43084"/>
    <s v="Suspendido"/>
    <s v="Fecha de Firma del Contrato  01 de septiembre de 2017  _x000a_Fecha de Inicio de Ejecución del Contrato  25 de septiembre de 2017  _x000a_Plazo de Ejecución del Contrato  105 Dí­as hasta el 15 de diciembre de 2017_x000a_Fecha de Suspensión a partir del 12 de diciembre de 2017_x000a_Prorroga 1: Por 1 mes más a partir de la fecha de reanudación_x000a__x000a_ACTA DE SUSPENSION 4600007123 03-01-2018 10:25 AM_x000a__x000a__x000a__x000a_"/>
  </r>
  <r>
    <x v="6"/>
    <s v="43211903"/>
    <s v="SUMINISTRO DE Pantalla táctil multiclass touch screen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6000000"/>
    <n v="6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r>
  <r>
    <x v="6"/>
    <s v="43211903"/>
    <s v="SUMINISTRO DE Pantalla táctil multiclass touch screen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8000000"/>
    <n v="8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r>
  <r>
    <x v="6"/>
    <s v="52161505"/>
    <s v="SUMINISTRO DE TV UHD 4K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16000000"/>
    <n v="16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r>
  <r>
    <x v="6"/>
    <s v="43221503"/>
    <s v="SUMINISTRO DE Parlante con tripode todo en uno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1500000"/>
    <n v="15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r>
  <r>
    <x v="6"/>
    <s v="52161520"/>
    <s v="SUMINISTRO DE Micrófono profesional UHF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350000"/>
    <n v="35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r>
  <r>
    <x v="6"/>
    <s v="52161520"/>
    <s v="SUMINISTRO DE Micrófono profesional  UHD, 2 auriculares para el auditorio de Infraestructura (Procesos de adjudicaciones)_x000a__x000a_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d v="2018-04-01T00:00:00"/>
    <s v="1 mes"/>
    <s v="Selección Abreviada - Subasta Inversa"/>
    <s v="Recursos propios"/>
    <n v="380000"/>
    <n v="38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Secretaría General, se trata de un objeto derivado de un proceso de selección de mayor cuantía que será adelantado por dicha dependencia y entregado el CDP respectivo para su contratación (Centro de Costos 112000G222)."/>
  </r>
  <r>
    <x v="6"/>
    <n v="81112501"/>
    <s v="SUSCRIPCION POR UN AÑO DE LICENCIAMIENTO EN RED AUTOCAD COLECTION _x000a__x000a_Nota: La competencia para la contratación de este objeto es de la Dirección de Informática, el proceso de contratación será adelantado por la Secretaría General y entregado el CDP respectivo para su contratación (Centro de Costos 112000G222)"/>
    <d v="2018-04-01T00:00:00"/>
    <s v="1 mes"/>
    <s v="Selección Abreviada - Subasta Inversa"/>
    <s v="Recursos propios"/>
    <n v="20000000"/>
    <n v="20000000"/>
    <s v="NO"/>
    <s v="N/A"/>
    <s v="Rodrigo Echeverry Ochoa"/>
    <s v="Director"/>
    <s v="3837980 3837981"/>
    <s v="rodrigo.echeverry@antioquia.gov.co_x000a_"/>
    <s v="Estudios y seguimientos para la planeación y desarrollo de la Infraestructura de transporte"/>
    <s v="Estudios de Sistemas viales subregionales elaborados (31050205)"/>
    <s v="Desarrollo de Sistemas de Información en la Secretaría de Infraestructura Física"/>
    <n v="180036001"/>
    <s v="Sistemas de Información implementados"/>
    <s v="Compra de equipos,_x000a_Desarrollo de sistemas informáticos y bases de datos,_x000a_Estructuración, desarrollo y operación Centro de Gestión,_x000a_Mantenimiento licencias y Software,_x000a_Fortalecimiento Institucional."/>
    <m/>
    <m/>
    <m/>
    <m/>
    <m/>
    <x v="2"/>
    <m/>
    <m/>
    <m/>
    <m/>
    <m/>
    <s v="Nota: La competencia para la contratación de este objeto es de la Dirección de Informática, el proceso de contratación será adelantado por la Secretaría General y entregado el CDP respectivo para su contratación (Centro de Costos 112000G222)"/>
  </r>
  <r>
    <x v="7"/>
    <n v="50193000"/>
    <s v="COFINANCIAR LA ENTREGA DE RACIONES DENTRO DE LA EJECUCIÓN DEL PROGRAMA DE ALIMENTACIÓN ESCOLAR, ATRAVEZ DEL CUAL SE BRINDA COMPLEMENTO ALIMENTARIO A  LOS NIÑOS, NIÑAS, Y ADOLESCENTES DE LA MATRICULA OFICIAL,DEL MUNICIPIO DE   ABEJORRAL"/>
    <d v="2017-11-10T00:00:00"/>
    <s v="210 dias"/>
    <s v="Contratación directa"/>
    <s v="Recursos propios"/>
    <n v="200439664"/>
    <n v="20043966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3"/>
    <s v="2017AS390063"/>
    <d v="2017-11-11T00:00:00"/>
    <n v="2017060093032"/>
    <s v="2017AS390063"/>
    <x v="1"/>
    <s v="ABEJORRAL"/>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BRIAQUI"/>
    <d v="2017-11-10T00:00:00"/>
    <s v="210 dias"/>
    <s v="Contratación directa"/>
    <s v="Recursos propios"/>
    <n v="30905890"/>
    <n v="309058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4"/>
    <s v="2017AS390064"/>
    <d v="2017-11-11T00:00:00"/>
    <n v="2017060093032"/>
    <s v="2017AS390064"/>
    <x v="1"/>
    <s v="ABRIAQUI"/>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LEJANDRIA"/>
    <d v="2017-11-10T00:00:00"/>
    <s v="210 dias"/>
    <s v="Contratación directa"/>
    <s v="Recursos propios"/>
    <n v="62579730"/>
    <n v="625797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5"/>
    <s v="2017AS390065"/>
    <d v="2017-11-11T00:00:00"/>
    <n v="2017060093032"/>
    <s v="2017AS390065"/>
    <x v="1"/>
    <s v="ALEJANDRÍ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MAGA"/>
    <d v="2017-11-10T00:00:00"/>
    <s v="210 dias"/>
    <s v="Contratación directa"/>
    <s v="Recursos propios"/>
    <n v="299911360"/>
    <n v="2999113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6"/>
    <s v="2017AS390066"/>
    <d v="2017-11-11T00:00:00"/>
    <n v="2017060093032"/>
    <s v="2017AS390066"/>
    <x v="1"/>
    <s v="AMAGÁ"/>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MALFI"/>
    <d v="2017-11-10T00:00:00"/>
    <s v="210 dias"/>
    <s v="Contratación directa"/>
    <s v="Recursos propios"/>
    <n v="158130390"/>
    <n v="1581303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7"/>
    <s v="2017AS390067"/>
    <d v="2017-11-11T00:00:00"/>
    <n v="2017060093032"/>
    <s v="2017AS390067"/>
    <x v="1"/>
    <s v="AMALFI"/>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NDES"/>
    <d v="2017-11-10T00:00:00"/>
    <s v="210 dias"/>
    <s v="Contratación directa"/>
    <s v="Recursos propios"/>
    <n v="340180100"/>
    <n v="3401801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8"/>
    <s v="2017AS390068"/>
    <d v="2017-11-11T00:00:00"/>
    <n v="2017060093032"/>
    <s v="2017AS390068"/>
    <x v="1"/>
    <s v="ANDE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NGELOPOLIS"/>
    <d v="2017-11-10T00:00:00"/>
    <s v="210 dias"/>
    <s v="Contratación directa"/>
    <s v="Recursos propios"/>
    <n v="64881920"/>
    <n v="648819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69"/>
    <s v="2017AS390069"/>
    <d v="2017-11-11T00:00:00"/>
    <n v="2017060093032"/>
    <s v="2017AS390069"/>
    <x v="1"/>
    <s v="ANGELOPOLI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NGOSTURA"/>
    <d v="2017-11-10T00:00:00"/>
    <s v="210 dias"/>
    <s v="Contratación directa"/>
    <s v="Recursos propios"/>
    <n v="172725070"/>
    <n v="17272507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0"/>
    <s v="2017AS390070"/>
    <d v="2017-11-11T00:00:00"/>
    <n v="2017060093032"/>
    <s v="2017AS390070"/>
    <x v="1"/>
    <s v="ANGOSTUR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NORI"/>
    <d v="2017-11-10T00:00:00"/>
    <s v="210 dias"/>
    <s v="Contratación directa"/>
    <s v="Recursos propios"/>
    <n v="213463872"/>
    <n v="2134638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1"/>
    <s v="2017AS390071"/>
    <d v="2017-11-11T00:00:00"/>
    <n v="2017060093032"/>
    <s v="2017AS390071"/>
    <x v="1"/>
    <s v="ANORÍ"/>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NZA"/>
    <d v="2017-11-10T00:00:00"/>
    <s v="210 dias"/>
    <s v="Contratación directa"/>
    <s v="Recursos propios"/>
    <n v="88056590"/>
    <n v="880565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2"/>
    <s v="2017AS390072"/>
    <d v="2017-11-11T00:00:00"/>
    <n v="2017060093032"/>
    <s v="2017AS390072"/>
    <x v="1"/>
    <s v="ANZÁ"/>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RBOLETES"/>
    <d v="2017-11-10T00:00:00"/>
    <s v="210 dias"/>
    <s v="Contratación directa"/>
    <s v="Recursos propios"/>
    <n v="597407150"/>
    <n v="5974071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3"/>
    <s v="2017AS390073"/>
    <d v="2017-11-11T00:00:00"/>
    <n v="2017060093032"/>
    <s v="2017AS390073"/>
    <x v="1"/>
    <s v="ARBOLETE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RGELIA "/>
    <d v="2017-11-10T00:00:00"/>
    <s v="210 dias"/>
    <s v="Contratación directa"/>
    <s v="Recursos propios"/>
    <n v="152287462"/>
    <n v="15228746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4"/>
    <s v="2017AS390074"/>
    <d v="2017-11-11T00:00:00"/>
    <n v="2017060093032"/>
    <s v="2017AS390074"/>
    <x v="1"/>
    <s v="ARGEL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ARMENIA"/>
    <d v="2017-11-10T00:00:00"/>
    <s v="210 dias"/>
    <s v="Contratación directa"/>
    <s v="Recursos propios"/>
    <n v="26311930"/>
    <n v="263119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5"/>
    <s v="2017AS390075"/>
    <d v="2017-11-11T00:00:00"/>
    <n v="2017060093032"/>
    <s v="2017AS390075"/>
    <x v="1"/>
    <s v="ARMEN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BARBOSA"/>
    <d v="2017-11-10T00:00:00"/>
    <s v="210 dias"/>
    <s v="Contratación directa"/>
    <s v="Recursos propios"/>
    <n v="335739080"/>
    <n v="3357390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6"/>
    <s v="2017AS390076"/>
    <d v="2017-11-11T00:00:00"/>
    <n v="2017060093032"/>
    <s v="2017AS390076"/>
    <x v="1"/>
    <s v="BARBOS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BELMIRA"/>
    <d v="2017-11-10T00:00:00"/>
    <s v="210 dias"/>
    <s v="Contratación directa"/>
    <s v="Recursos propios"/>
    <n v="169132096"/>
    <n v="1691320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7"/>
    <s v="2017AS390077"/>
    <d v="2017-11-11T00:00:00"/>
    <n v="2017060093032"/>
    <s v="2017AS390077"/>
    <x v="1"/>
    <s v="BELMIR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BETANIA"/>
    <d v="2017-11-10T00:00:00"/>
    <s v="210 dias"/>
    <s v="Contratación directa"/>
    <s v="Recursos propios"/>
    <n v="85899680"/>
    <n v="858996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8"/>
    <s v="2017AS390078"/>
    <d v="2017-11-11T00:00:00"/>
    <n v="2017060093032"/>
    <s v="2017AS390078"/>
    <x v="1"/>
    <s v="BETAN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BETULIA"/>
    <d v="2017-11-10T00:00:00"/>
    <s v="210 dias"/>
    <s v="Contratación directa"/>
    <s v="Recursos propios"/>
    <n v="232816656"/>
    <n v="2328166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79"/>
    <s v="2017AS390079"/>
    <d v="2017-11-11T00:00:00"/>
    <n v="2017060093032"/>
    <s v="2017AS390079"/>
    <x v="1"/>
    <s v="BETUL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BRICEÑO"/>
    <d v="2017-11-10T00:00:00"/>
    <s v="210 dias"/>
    <s v="Contratación directa"/>
    <s v="Recursos propios"/>
    <n v="200000000"/>
    <n v="2000000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0"/>
    <s v="2017AS390080"/>
    <d v="2017-11-11T00:00:00"/>
    <n v="2017060093032"/>
    <s v="2017AS390080"/>
    <x v="1"/>
    <s v="BRICEÑ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BURITICA"/>
    <d v="2017-11-10T00:00:00"/>
    <s v="210 dias"/>
    <s v="Contratación directa"/>
    <s v="Recursos propios"/>
    <n v="87632768"/>
    <n v="87632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1"/>
    <s v="2017AS390081"/>
    <d v="2017-11-11T00:00:00"/>
    <n v="2017060093032"/>
    <s v="2017AS390081"/>
    <x v="1"/>
    <s v="BURITICÁ"/>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CERES"/>
    <d v="2017-11-10T00:00:00"/>
    <s v="210 dias"/>
    <s v="Contratación directa"/>
    <s v="Recursos propios"/>
    <n v="450488010"/>
    <n v="4504880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2"/>
    <s v="2017AS390082"/>
    <d v="2017-11-11T00:00:00"/>
    <n v="2017060093032"/>
    <s v="2017AS390082"/>
    <x v="1"/>
    <s v="CACERE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ICEDO"/>
    <d v="2017-11-10T00:00:00"/>
    <s v="210 dias"/>
    <s v="Contratación directa"/>
    <s v="Recursos propios"/>
    <n v="138542510"/>
    <n v="13854251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3"/>
    <s v="2017AS390083"/>
    <d v="2017-11-11T00:00:00"/>
    <n v="2017060093032"/>
    <s v="2017AS390083"/>
    <x v="1"/>
    <s v="CAICED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LDAS"/>
    <d v="2017-11-10T00:00:00"/>
    <s v="210 dias"/>
    <s v="Contratación directa"/>
    <s v="Recursos propios"/>
    <n v="299245280"/>
    <n v="299245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4"/>
    <s v="2017AS390084"/>
    <d v="2017-11-11T00:00:00"/>
    <n v="2017060093032"/>
    <s v="2017AS390084"/>
    <x v="1"/>
    <s v="CALDA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MPAMENTO"/>
    <d v="2017-11-10T00:00:00"/>
    <s v="210 dias"/>
    <s v="Contratación directa"/>
    <s v="Recursos propios"/>
    <n v="185588592"/>
    <n v="1855885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5"/>
    <s v="2017AS390085"/>
    <d v="2017-11-11T00:00:00"/>
    <n v="2017060093032"/>
    <s v="2017AS390085"/>
    <x v="1"/>
    <s v="CAMPAMENT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ÑASGORDAS"/>
    <d v="2017-11-10T00:00:00"/>
    <s v="210 dias"/>
    <s v="Contratación directa"/>
    <s v="Recursos propios"/>
    <n v="182420642"/>
    <n v="1824206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6"/>
    <s v="2017AS390086"/>
    <d v="2017-11-11T00:00:00"/>
    <n v="2017060093032"/>
    <s v="2017AS390086"/>
    <x v="1"/>
    <s v="CAÑASGORDA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RACOLI"/>
    <d v="2017-11-10T00:00:00"/>
    <s v="210 dias"/>
    <s v="Contratación directa"/>
    <s v="Recursos propios"/>
    <n v="41493808"/>
    <n v="414938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7"/>
    <s v="2017AS390087"/>
    <d v="2017-11-11T00:00:00"/>
    <n v="2017060093032"/>
    <s v="2017AS390087"/>
    <x v="1"/>
    <s v="CARACOLÍ"/>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RAMANTA"/>
    <d v="2017-11-10T00:00:00"/>
    <s v="210 dias"/>
    <s v="Contratación directa"/>
    <s v="Recursos propios"/>
    <n v="44168140"/>
    <n v="441681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8"/>
    <s v="2017AS390088"/>
    <d v="2017-11-11T00:00:00"/>
    <n v="2017060093032"/>
    <s v="2017AS390088"/>
    <x v="1"/>
    <s v="CARAMANT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REPA"/>
    <d v="2017-11-10T00:00:00"/>
    <s v="210 dias"/>
    <s v="Contratación directa"/>
    <s v="Recursos propios"/>
    <n v="942050050"/>
    <n v="9420500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89"/>
    <s v="2017AS390089"/>
    <d v="2017-11-11T00:00:00"/>
    <n v="2017060093032"/>
    <s v="2017AS390089"/>
    <x v="1"/>
    <s v="CAREP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EL CARMEN DE VIBORAL"/>
    <d v="2017-11-10T00:00:00"/>
    <s v="210 dias"/>
    <s v="Contratación directa"/>
    <s v="Recursos propios"/>
    <n v="507511488"/>
    <n v="50751148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0"/>
    <s v="2017AS390090"/>
    <d v="2017-11-11T00:00:00"/>
    <n v="2017060093032"/>
    <s v="2017AS390090"/>
    <x v="1"/>
    <s v="EL CARMEN DE VIBORAL"/>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ROLINA DEL PRINCIPE"/>
    <d v="2017-11-10T00:00:00"/>
    <s v="210 dias"/>
    <s v="Contratación directa"/>
    <s v="Recursos propios"/>
    <n v="28736090"/>
    <n v="2873609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1"/>
    <s v="2017AS390091"/>
    <d v="2017-11-11T00:00:00"/>
    <n v="2017060093032"/>
    <s v="2017AS390091"/>
    <x v="1"/>
    <s v="CAROLINA DEL PRINCIPE"/>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AUCASIA"/>
    <d v="2017-11-10T00:00:00"/>
    <s v="210 dias"/>
    <s v="Contratación directa"/>
    <s v="Recursos propios"/>
    <n v="826351230"/>
    <n v="8263512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2"/>
    <s v="2017AS390092"/>
    <d v="2017-11-11T00:00:00"/>
    <n v="2017060093032"/>
    <s v="2017AS390092"/>
    <x v="1"/>
    <s v="CAUCAS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HIGORODO"/>
    <d v="2017-11-10T00:00:00"/>
    <s v="210 dias"/>
    <s v="Contratación directa"/>
    <s v="Recursos propios"/>
    <n v="777647230"/>
    <n v="7776472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3"/>
    <s v="2017AS390093"/>
    <d v="2017-11-11T00:00:00"/>
    <n v="2017060093032"/>
    <s v="2017AS390093"/>
    <x v="1"/>
    <s v="CHIGORODÓ"/>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ISNEROS"/>
    <d v="2017-11-10T00:00:00"/>
    <s v="210 dias"/>
    <s v="Contratación directa"/>
    <s v="Recursos propios"/>
    <n v="50070328"/>
    <n v="500703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4"/>
    <s v="2017AS390094"/>
    <d v="2017-11-11T00:00:00"/>
    <n v="2017060093032"/>
    <s v="2017AS390094"/>
    <x v="1"/>
    <s v="CISNERO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IUDAD BOLIVAR"/>
    <d v="2017-11-10T00:00:00"/>
    <s v="210 dias"/>
    <s v="Contratación directa"/>
    <s v="Recursos propios"/>
    <n v="145522240"/>
    <n v="1455222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5"/>
    <s v="2017AS390095"/>
    <d v="2017-11-11T00:00:00"/>
    <n v="2017060093032"/>
    <s v="2017AS390095"/>
    <x v="1"/>
    <s v="CIUDAD BOLIVAR"/>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OCORNA"/>
    <d v="2017-11-10T00:00:00"/>
    <s v="210 dias"/>
    <s v="Contratación directa"/>
    <s v="Recursos propios"/>
    <n v="254104192"/>
    <n v="2541041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6"/>
    <s v="2017AS390096"/>
    <d v="2017-11-11T00:00:00"/>
    <n v="2017060093032"/>
    <s v="2017AS390096"/>
    <x v="1"/>
    <s v="COCORNÁ"/>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ONCEPCION"/>
    <d v="2017-11-10T00:00:00"/>
    <s v="210 dias"/>
    <s v="Contratación directa"/>
    <s v="Recursos propios"/>
    <n v="72051800"/>
    <n v="720518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7"/>
    <s v="2017AS390097"/>
    <d v="2017-11-11T00:00:00"/>
    <n v="2017060093032"/>
    <s v="2017AS390097"/>
    <x v="1"/>
    <s v="CONCEPCIÓN"/>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ONCORDIA"/>
    <d v="2017-11-10T00:00:00"/>
    <s v="210 dias"/>
    <s v="Contratación directa"/>
    <s v="Recursos propios"/>
    <n v="180249760"/>
    <n v="1802497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8"/>
    <s v="2017AS390098"/>
    <d v="2017-11-11T00:00:00"/>
    <n v="2017060093032"/>
    <s v="2017AS390098"/>
    <x v="1"/>
    <s v="CONCORD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COPACABANA"/>
    <d v="2017-11-10T00:00:00"/>
    <s v="210 dias"/>
    <s v="Contratación directa"/>
    <s v="Recursos propios"/>
    <n v="188828208"/>
    <n v="188828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099"/>
    <s v="2017AS390099"/>
    <d v="2017-11-11T00:00:00"/>
    <n v="2017060093032"/>
    <s v="2017AS390099"/>
    <x v="1"/>
    <s v="COPACABAN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DABEIBA"/>
    <d v="2017-11-10T00:00:00"/>
    <s v="210 dias"/>
    <s v="Contratación directa"/>
    <s v="Recursos propios"/>
    <n v="442026858"/>
    <n v="44202685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0"/>
    <s v="2017AS390100"/>
    <d v="2017-11-11T00:00:00"/>
    <n v="2017060093032"/>
    <s v="2017AS390100"/>
    <x v="1"/>
    <s v="DABEIB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DON MATIAS"/>
    <d v="2017-11-10T00:00:00"/>
    <s v="210 dias"/>
    <s v="Contratación directa"/>
    <s v="Recursos propios"/>
    <n v="122002420"/>
    <n v="1220024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1"/>
    <s v="2017AS390101"/>
    <d v="2017-11-11T00:00:00"/>
    <n v="2017060093032"/>
    <s v="2017AS390101"/>
    <x v="1"/>
    <s v="DON MATIA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EBEJICO"/>
    <d v="2017-11-10T00:00:00"/>
    <s v="210 dias"/>
    <s v="Contratación directa"/>
    <s v="Recursos propios"/>
    <n v="109410032"/>
    <n v="10941003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2"/>
    <s v="2017AS390102"/>
    <d v="2017-11-11T00:00:00"/>
    <n v="2017060093032"/>
    <s v="2017AS390102"/>
    <x v="1"/>
    <s v="EBEJIC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EL BAGRE"/>
    <d v="2017-11-10T00:00:00"/>
    <s v="210 dias"/>
    <s v="Contratación directa"/>
    <s v="Recursos propios"/>
    <n v="740262900"/>
    <n v="7402629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3"/>
    <s v="2017AS390103"/>
    <d v="2017-11-11T00:00:00"/>
    <n v="2017060093032"/>
    <s v="2017AS390103"/>
    <x v="1"/>
    <s v="EL BAGRE"/>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EL PEÑOL"/>
    <d v="2017-11-10T00:00:00"/>
    <s v="210 dias"/>
    <s v="Contratación directa"/>
    <s v="Recursos propios"/>
    <n v="169979744"/>
    <n v="1699797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4"/>
    <s v="2017AS390104"/>
    <d v="2017-11-11T00:00:00"/>
    <n v="2017060093032"/>
    <s v="2017AS390104"/>
    <x v="1"/>
    <s v="EL PEÑOL"/>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EL RETIRO"/>
    <d v="2017-11-10T00:00:00"/>
    <s v="210 dias"/>
    <s v="Contratación directa"/>
    <s v="Recursos propios"/>
    <n v="394114262"/>
    <n v="39411426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5"/>
    <s v="2017AS390105"/>
    <d v="2017-11-11T00:00:00"/>
    <n v="2017060093032"/>
    <s v="2017AS390105"/>
    <x v="1"/>
    <s v="EL RETIRO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EL SANRUARIO"/>
    <d v="2017-11-10T00:00:00"/>
    <s v="210 dias"/>
    <s v="Contratación directa"/>
    <s v="Recursos propios"/>
    <n v="210473130"/>
    <n v="2104731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6"/>
    <s v="2017AS390106"/>
    <d v="2017-11-11T00:00:00"/>
    <n v="2017060093032"/>
    <s v="2017AS390106"/>
    <x v="1"/>
    <s v="EL SANTUARI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ENTRERRIOS"/>
    <d v="2017-11-10T00:00:00"/>
    <s v="210 dias"/>
    <s v="Contratación directa"/>
    <s v="Recursos propios"/>
    <n v="107945040"/>
    <n v="1079450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7"/>
    <s v="2017AS390107"/>
    <d v="2017-11-11T00:00:00"/>
    <n v="2017060093032"/>
    <s v="2017AS390107"/>
    <x v="1"/>
    <s v="ENTRERRIO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FREDONIA"/>
    <d v="2017-11-10T00:00:00"/>
    <s v="210 dias"/>
    <s v="Contratación directa"/>
    <s v="Recursos propios"/>
    <n v="139816350"/>
    <n v="13981635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8"/>
    <s v="2017AS390108"/>
    <d v="2017-11-11T00:00:00"/>
    <n v="2017060093032"/>
    <s v="2017AS390108"/>
    <x v="1"/>
    <s v="FREDON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FRONTINO"/>
    <d v="2017-11-10T00:00:00"/>
    <s v="210 dias"/>
    <s v="Contratación directa"/>
    <s v="Recursos propios"/>
    <n v="344715008"/>
    <n v="3447150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09"/>
    <s v="2017AS390109"/>
    <d v="2017-11-11T00:00:00"/>
    <n v="2017060093032"/>
    <s v="2017AS390109"/>
    <x v="1"/>
    <s v="FRONTIN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GIRALDO "/>
    <d v="2017-11-10T00:00:00"/>
    <s v="210 dias"/>
    <s v="Contratación directa"/>
    <s v="Recursos propios"/>
    <n v="51805740"/>
    <n v="518057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0"/>
    <s v="2017AS390110"/>
    <d v="2017-11-11T00:00:00"/>
    <n v="2017060093032"/>
    <s v="2017AS390110"/>
    <x v="1"/>
    <s v="GIRALD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GIRARDOTA"/>
    <d v="2017-11-10T00:00:00"/>
    <s v="210 dias"/>
    <s v="Contratación directa"/>
    <s v="Recursos propios"/>
    <n v="408689280"/>
    <n v="408689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1"/>
    <s v="2017AS390111"/>
    <d v="2017-11-11T00:00:00"/>
    <n v="2017060093032"/>
    <s v="2017AS390111"/>
    <x v="1"/>
    <s v="GIRARDOT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GOMEZ PLATA"/>
    <d v="2017-11-10T00:00:00"/>
    <s v="210 dias"/>
    <s v="Contratación directa"/>
    <s v="Recursos propios"/>
    <n v="174295676"/>
    <n v="17429567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2"/>
    <s v="2017AS390112"/>
    <d v="2017-11-11T00:00:00"/>
    <n v="2017060093032"/>
    <s v="2017AS390112"/>
    <x v="1"/>
    <s v="GOMEZ PLAT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GRANADA"/>
    <d v="2017-11-10T00:00:00"/>
    <s v="210 dias"/>
    <s v="Contratación directa"/>
    <s v="Recursos propios"/>
    <n v="184490944"/>
    <n v="1844909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3"/>
    <s v="2017AS390113"/>
    <d v="2017-11-11T00:00:00"/>
    <n v="2017060093032"/>
    <s v="2017AS390113"/>
    <x v="1"/>
    <s v="GRANAD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GUADALUPE"/>
    <d v="2017-11-10T00:00:00"/>
    <s v="210 dias"/>
    <s v="Contratación directa"/>
    <s v="Recursos propios"/>
    <n v="58676370"/>
    <n v="5867637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4"/>
    <s v="2017AS390114"/>
    <d v="2017-11-11T00:00:00"/>
    <n v="2017060093032"/>
    <s v="2017AS390114"/>
    <x v="1"/>
    <s v="GUADALUPE"/>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GUARNE"/>
    <d v="2017-11-10T00:00:00"/>
    <s v="210 dias"/>
    <s v="Contratación directa"/>
    <s v="Recursos propios"/>
    <n v="218010880"/>
    <n v="2180108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5"/>
    <s v="2017AS390115"/>
    <d v="2017-11-11T00:00:00"/>
    <n v="2017060093032"/>
    <s v="2017AS390115"/>
    <x v="1"/>
    <s v="GUARNE"/>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GUATAPE"/>
    <d v="2017-11-10T00:00:00"/>
    <s v="210 dias"/>
    <s v="Contratación directa"/>
    <s v="Recursos propios"/>
    <n v="58223672"/>
    <n v="582236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6"/>
    <s v="2017AS390116"/>
    <d v="2017-11-11T00:00:00"/>
    <n v="2017060093032"/>
    <s v="2017AS390116"/>
    <x v="1"/>
    <s v="GUATAPÉ"/>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HELICONIA"/>
    <d v="2017-11-10T00:00:00"/>
    <s v="210 dias"/>
    <s v="Contratación directa"/>
    <s v="Recursos propios"/>
    <n v="41548319"/>
    <n v="41548319"/>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7"/>
    <s v="2017AS390117"/>
    <d v="2017-11-11T00:00:00"/>
    <n v="2017060093032"/>
    <s v="2017AS390117"/>
    <x v="1"/>
    <s v="HELICON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HISPANIA"/>
    <d v="2017-11-10T00:00:00"/>
    <s v="210 dias"/>
    <s v="Contratación directa"/>
    <s v="Recursos propios"/>
    <n v="32452793"/>
    <n v="32452793"/>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8"/>
    <s v="2017AS390118"/>
    <d v="2017-11-11T00:00:00"/>
    <n v="2017060093032"/>
    <s v="2017AS390118"/>
    <x v="1"/>
    <s v="HISPAN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ITUANGO"/>
    <d v="2017-11-10T00:00:00"/>
    <s v="210 dias"/>
    <s v="Contratación directa"/>
    <s v="Recursos propios"/>
    <n v="459252940"/>
    <n v="4592529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19"/>
    <s v="2017AS390119"/>
    <d v="2017-11-11T00:00:00"/>
    <n v="2017060093032"/>
    <s v="2017AS390119"/>
    <x v="1"/>
    <s v="ITUANG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JARDIN"/>
    <d v="2017-11-10T00:00:00"/>
    <s v="210 dias"/>
    <s v="Contratación directa"/>
    <s v="Recursos propios"/>
    <n v="108170032"/>
    <n v="10817003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0"/>
    <s v="2017AS390120"/>
    <d v="2017-11-11T00:00:00"/>
    <n v="2017060093032"/>
    <s v="2017AS390120"/>
    <x v="1"/>
    <s v="JARDÍN"/>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JERICO"/>
    <d v="2017-11-10T00:00:00"/>
    <s v="210 dias"/>
    <s v="Contratación directa"/>
    <s v="Recursos propios"/>
    <n v="77934768"/>
    <n v="77934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1"/>
    <s v="2017AS390121"/>
    <d v="2017-11-11T00:00:00"/>
    <n v="2017060093032"/>
    <s v="2017AS390121"/>
    <x v="1"/>
    <s v="JERICÓ"/>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LA CEJA"/>
    <d v="2017-11-10T00:00:00"/>
    <s v="210 dias"/>
    <s v="Contratación directa"/>
    <s v="Recursos propios"/>
    <n v="275148128"/>
    <n v="2751481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2"/>
    <s v="2017AS390122"/>
    <d v="2017-11-11T00:00:00"/>
    <n v="2017060093032"/>
    <s v="2017AS390122"/>
    <x v="1"/>
    <s v="LA CEJ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LA ESTRELLA"/>
    <d v="2017-11-10T00:00:00"/>
    <s v="210 dias"/>
    <s v="Contratación directa"/>
    <s v="Recursos propios"/>
    <n v="608430980"/>
    <n v="6084309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3"/>
    <s v="2017AS390123"/>
    <d v="2017-11-11T00:00:00"/>
    <n v="2017060093032"/>
    <s v="2017AS390123"/>
    <x v="1"/>
    <s v="LA ESTRELL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LA PINTADA"/>
    <d v="2017-11-10T00:00:00"/>
    <s v="210 dias"/>
    <s v="Contratación directa"/>
    <s v="Recursos propios"/>
    <n v="43153380"/>
    <n v="431533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4"/>
    <s v="2017AS390124"/>
    <d v="2017-11-11T00:00:00"/>
    <n v="2017060093032"/>
    <s v="2017AS390124"/>
    <x v="1"/>
    <s v="LA PINTAD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LA UNION"/>
    <d v="2017-11-10T00:00:00"/>
    <s v="210 dias"/>
    <s v="Contratación directa"/>
    <s v="Recursos propios"/>
    <n v="271471104"/>
    <n v="271471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5"/>
    <s v="2017AS390125"/>
    <d v="2017-11-11T00:00:00"/>
    <n v="2017060093032"/>
    <s v="2017AS390125"/>
    <x v="1"/>
    <s v="LA UNIÓN"/>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LIBORINA"/>
    <d v="2017-11-10T00:00:00"/>
    <s v="210 dias"/>
    <s v="Contratación directa"/>
    <s v="Recursos propios"/>
    <n v="94269152"/>
    <n v="942691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6"/>
    <s v="2017AS390126"/>
    <d v="2017-11-11T00:00:00"/>
    <n v="2017060093032"/>
    <s v="2017AS390126"/>
    <x v="1"/>
    <s v="LIBORIN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MACEO"/>
    <d v="2017-11-10T00:00:00"/>
    <s v="210 dias"/>
    <s v="Contratación directa"/>
    <s v="Recursos propios"/>
    <n v="84512168"/>
    <n v="845121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7"/>
    <s v="2017AS390127"/>
    <d v="2017-11-11T00:00:00"/>
    <n v="2017060093032"/>
    <s v="2017AS390127"/>
    <x v="1"/>
    <s v="MACE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MARINILLA"/>
    <d v="2017-11-10T00:00:00"/>
    <s v="210 dias"/>
    <s v="Contratación directa"/>
    <s v="Recursos propios"/>
    <n v="379849792"/>
    <n v="3798497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8"/>
    <s v="2017AS390128"/>
    <d v="2017-11-11T00:00:00"/>
    <n v="2017060093032"/>
    <s v="2017AS390128"/>
    <x v="1"/>
    <s v="MARINILL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MONTEBELLO"/>
    <d v="2017-11-10T00:00:00"/>
    <s v="210 dias"/>
    <s v="Contratación directa"/>
    <s v="Recursos propios"/>
    <n v="69495576"/>
    <n v="6949557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29"/>
    <s v="2017AS390129"/>
    <d v="2017-11-11T00:00:00"/>
    <n v="2017060093032"/>
    <s v="2017AS390129"/>
    <x v="1"/>
    <s v="MONTEBELL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MURINDO"/>
    <d v="2017-11-10T00:00:00"/>
    <s v="210 dias"/>
    <s v="Contratación directa"/>
    <s v="Recursos propios"/>
    <n v="120898384"/>
    <n v="12089838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0"/>
    <s v="2017AS390130"/>
    <d v="2017-11-11T00:00:00"/>
    <n v="2017060093032"/>
    <s v="2017AS390130"/>
    <x v="1"/>
    <s v="MURINDÓ"/>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MUTATA"/>
    <d v="2017-11-10T00:00:00"/>
    <s v="210 dias"/>
    <s v="Contratación directa"/>
    <s v="Recursos propios"/>
    <n v="367460768"/>
    <n v="36746076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1"/>
    <s v="2017AS390131"/>
    <d v="2017-11-11T00:00:00"/>
    <n v="2017060093032"/>
    <s v="2017AS390131"/>
    <x v="1"/>
    <s v="MUTATÁ"/>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NARIÑO"/>
    <d v="2017-11-10T00:00:00"/>
    <s v="210 dias"/>
    <s v="Contratación directa"/>
    <s v="Recursos propios"/>
    <n v="189119344"/>
    <n v="1891193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2"/>
    <s v="2017AS390132"/>
    <d v="2017-11-11T00:00:00"/>
    <n v="2017060093032"/>
    <s v="2017AS390132"/>
    <x v="1"/>
    <s v="NARIÑ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NECHI"/>
    <d v="2017-11-10T00:00:00"/>
    <s v="210 dias"/>
    <s v="Contratación directa"/>
    <s v="Recursos propios"/>
    <n v="367945280"/>
    <n v="367945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3"/>
    <s v="2017AS390133"/>
    <d v="2017-11-11T00:00:00"/>
    <n v="2017060093032"/>
    <s v="2017AS390133"/>
    <x v="1"/>
    <s v="NECHÍ"/>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NECOCLI"/>
    <d v="2017-11-10T00:00:00"/>
    <s v="210 dias"/>
    <s v="Contratación directa"/>
    <s v="Recursos propios"/>
    <n v="1235261060"/>
    <n v="12352610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4"/>
    <s v="2017AS390134"/>
    <d v="2017-11-11T00:00:00"/>
    <n v="2017060093032"/>
    <s v="2017AS390134"/>
    <x v="1"/>
    <s v="NECOCLÍ"/>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OLAYA"/>
    <d v="2017-11-10T00:00:00"/>
    <s v="210 dias"/>
    <s v="Contratación directa"/>
    <s v="Recursos propios"/>
    <n v="42789280"/>
    <n v="427892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5"/>
    <s v="2017AS390135"/>
    <d v="2017-11-11T00:00:00"/>
    <n v="2017060093032"/>
    <s v="2017AS390135"/>
    <x v="1"/>
    <s v="OLAY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PEQUE  "/>
    <d v="2017-11-10T00:00:00"/>
    <s v="210 dias"/>
    <s v="Contratación directa"/>
    <s v="Recursos propios"/>
    <n v="179633696"/>
    <n v="1796336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6"/>
    <s v="2017AS390136"/>
    <d v="2017-11-11T00:00:00"/>
    <n v="2017060093032"/>
    <s v="2017AS390136"/>
    <x v="1"/>
    <s v="PEQUE"/>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PUEBLORRICO"/>
    <d v="2017-11-10T00:00:00"/>
    <s v="210 dias"/>
    <s v="Contratación directa"/>
    <s v="Recursos propios"/>
    <n v="60912120"/>
    <n v="609121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7"/>
    <s v="2017AS390137"/>
    <d v="2017-11-11T00:00:00"/>
    <n v="2017060093032"/>
    <s v="2017AS390137"/>
    <x v="1"/>
    <s v="PUEBLORRIC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PUERTO BERRIO"/>
    <d v="2017-11-10T00:00:00"/>
    <s v="210 dias"/>
    <s v="Contratación directa"/>
    <s v="Recursos propios"/>
    <n v="203900416"/>
    <n v="2039004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8"/>
    <s v="2017AS390138"/>
    <d v="2017-11-11T00:00:00"/>
    <n v="2017060093032"/>
    <s v="2017AS390138"/>
    <x v="1"/>
    <s v="PEUERTO BERRI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PUERTO NARE"/>
    <d v="2017-11-10T00:00:00"/>
    <s v="210 dias"/>
    <s v="Contratación directa"/>
    <s v="Recursos propios"/>
    <n v="402309472"/>
    <n v="40230974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39"/>
    <s v="2017AS390139"/>
    <d v="2017-11-11T00:00:00"/>
    <n v="2017060093032"/>
    <s v="2017AS390139"/>
    <x v="1"/>
    <s v="PUERTO NARE"/>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PUERTO TRIUNFO"/>
    <d v="2017-11-10T00:00:00"/>
    <s v="210 dias"/>
    <s v="Contratación directa"/>
    <s v="Recursos propios"/>
    <n v="261835536"/>
    <n v="2618355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0"/>
    <s v="2017AS390140"/>
    <d v="2017-11-11T00:00:00"/>
    <n v="2017060093032"/>
    <s v="2017AS390140"/>
    <x v="1"/>
    <s v="PUERTO TRIUNF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REMEDIOS"/>
    <d v="2017-11-10T00:00:00"/>
    <s v="210 dias"/>
    <s v="Contratación directa"/>
    <s v="Recursos propios"/>
    <n v="454826816"/>
    <n v="4548268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1"/>
    <s v="2017AS390141"/>
    <d v="2017-11-11T00:00:00"/>
    <n v="2017060093032"/>
    <s v="2017AS390141"/>
    <x v="1"/>
    <s v="REMEDIO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BANALARGA"/>
    <d v="2017-11-10T00:00:00"/>
    <s v="210 dias"/>
    <s v="Contratación directa"/>
    <s v="Recursos propios"/>
    <n v="118143704"/>
    <n v="1181437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2"/>
    <s v="2017AS390142"/>
    <d v="2017-11-11T00:00:00"/>
    <n v="2017060093032"/>
    <s v="2017AS390142"/>
    <x v="1"/>
    <s v="SABANALARG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LGAR"/>
    <d v="2017-11-10T00:00:00"/>
    <s v="210 dias"/>
    <s v="Contratación directa"/>
    <s v="Recursos propios"/>
    <n v="230145936"/>
    <n v="23014593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3"/>
    <s v="2017AS390143"/>
    <d v="2017-11-11T00:00:00"/>
    <n v="2017060093032"/>
    <s v="2017AS390143"/>
    <x v="1"/>
    <s v="SALGAR"/>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ANDRES DE CUERQUIA"/>
    <d v="2017-11-10T00:00:00"/>
    <s v="210 dias"/>
    <s v="Contratación directa"/>
    <s v="Recursos propios"/>
    <n v="89510952"/>
    <n v="895109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4"/>
    <s v="2017AS390144"/>
    <d v="2017-11-11T00:00:00"/>
    <n v="2017060093032"/>
    <s v="2017AS390144"/>
    <x v="1"/>
    <s v="SAN ANDRES DE CUERQU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CARLOS"/>
    <d v="2017-11-10T00:00:00"/>
    <s v="210 dias"/>
    <s v="Contratación directa"/>
    <s v="Recursos propios"/>
    <n v="606886020"/>
    <n v="60688602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5"/>
    <s v="2017AS390145"/>
    <d v="2017-11-11T00:00:00"/>
    <n v="2017060093032"/>
    <s v="2017AS390145"/>
    <x v="1"/>
    <s v="SAN CARLOS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FRANCISCO"/>
    <d v="2017-11-10T00:00:00"/>
    <s v="210 dias"/>
    <s v="Contratación directa"/>
    <s v="Recursos propios"/>
    <n v="117138648"/>
    <n v="1171386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6"/>
    <s v="2017AS390146"/>
    <d v="2017-11-11T00:00:00"/>
    <n v="2017060093032"/>
    <s v="2017AS390146"/>
    <x v="1"/>
    <s v="SAN FRANCISC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JERONIMO"/>
    <d v="2017-11-10T00:00:00"/>
    <s v="210 dias"/>
    <s v="Contratación directa"/>
    <s v="Recursos propios"/>
    <n v="110067600"/>
    <n v="1100676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7"/>
    <s v="2017AS390147"/>
    <d v="2017-11-11T00:00:00"/>
    <n v="2017060093032"/>
    <s v="2017AS390147"/>
    <x v="1"/>
    <s v="SAN JERONIM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JOSE DE LA MONTAÑA"/>
    <d v="2017-11-10T00:00:00"/>
    <s v="210 dias"/>
    <s v="Contratación directa"/>
    <s v="Recursos propios"/>
    <n v="41152360"/>
    <n v="411523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8"/>
    <s v="2017AS390148"/>
    <d v="2017-11-11T00:00:00"/>
    <n v="2017060093032"/>
    <s v="2017AS390148"/>
    <x v="1"/>
    <s v="SAN JOSE DE LA MONTAÑA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JUAN DE URABA"/>
    <d v="2017-11-10T00:00:00"/>
    <s v="210 dias"/>
    <s v="Contratación directa"/>
    <s v="Recursos propios"/>
    <n v="802493630"/>
    <n v="80249363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49"/>
    <s v="2017AS390149"/>
    <d v="2017-11-11T00:00:00"/>
    <n v="2017060093032"/>
    <s v="2017AS390149"/>
    <x v="1"/>
    <s v="SAN JUAN DE URABA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LUIS"/>
    <d v="2017-11-10T00:00:00"/>
    <s v="210 dias"/>
    <s v="Contratación directa"/>
    <s v="Recursos propios"/>
    <n v="424997152"/>
    <n v="42499715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0"/>
    <s v="2017AS390150"/>
    <d v="2017-11-11T00:00:00"/>
    <n v="2017060093032"/>
    <s v="2017AS390150"/>
    <x v="1"/>
    <s v="SAN LUIS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PEDRO DE LOS MILAGROS"/>
    <d v="2017-11-10T00:00:00"/>
    <s v="210 dias"/>
    <s v="Contratación directa"/>
    <s v="Recursos propios"/>
    <n v="219107328"/>
    <n v="2191073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1"/>
    <s v="2017AS390151"/>
    <d v="2017-11-11T00:00:00"/>
    <n v="2017060093032"/>
    <s v="2017AS390151"/>
    <x v="1"/>
    <s v="SAN PEDRO DE LOS MILAGROS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PEDRO DE URABA"/>
    <d v="2017-11-10T00:00:00"/>
    <s v="210 dias"/>
    <s v="Contratación directa"/>
    <s v="Recursos propios"/>
    <n v="566591680"/>
    <n v="56659168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2"/>
    <s v="2017AS390152"/>
    <d v="2017-11-11T00:00:00"/>
    <n v="2017060093032"/>
    <s v="2017AS390152"/>
    <x v="1"/>
    <s v="SAN PEDRO DE URABA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RAFAEL"/>
    <d v="2017-11-10T00:00:00"/>
    <s v="210 dias"/>
    <s v="Contratación directa"/>
    <s v="Recursos propios"/>
    <n v="255161200"/>
    <n v="2551612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3"/>
    <s v="2017AS390153"/>
    <d v="2017-11-11T00:00:00"/>
    <n v="2017060093032"/>
    <s v="2017AS390153"/>
    <x v="1"/>
    <s v="SAN RAFAEL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ROQUE"/>
    <d v="2017-11-10T00:00:00"/>
    <s v="210 dias"/>
    <s v="Contratación directa"/>
    <s v="Recursos propios"/>
    <n v="186573856"/>
    <n v="1865738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4"/>
    <s v="2017AS390154"/>
    <d v="2017-11-11T00:00:00"/>
    <n v="2017060093032"/>
    <s v="2017AS390154"/>
    <x v="1"/>
    <s v="SAN ROQUE"/>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 VICENTE"/>
    <d v="2017-11-10T00:00:00"/>
    <s v="210 dias"/>
    <s v="Contratación directa"/>
    <s v="Recursos propios"/>
    <n v="212020544"/>
    <n v="2120205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5"/>
    <s v="2017AS390155"/>
    <d v="2017-11-11T00:00:00"/>
    <n v="2017060093032"/>
    <s v="2017AS390155"/>
    <x v="1"/>
    <s v="SAN VICENTE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TA BARBARA"/>
    <d v="2017-11-10T00:00:00"/>
    <s v="210 dias"/>
    <s v="Contratación directa"/>
    <s v="Recursos propios"/>
    <n v="147318048"/>
    <n v="1473180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6"/>
    <s v="2017AS390156"/>
    <d v="2017-11-11T00:00:00"/>
    <n v="2017060093032"/>
    <s v="2017AS390156"/>
    <x v="1"/>
    <s v="SANTA BARBARA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TA FE DE ANTIOQUIA"/>
    <d v="2017-11-10T00:00:00"/>
    <s v="210 dias"/>
    <s v="Contratación directa"/>
    <s v="Recursos propios"/>
    <n v="177114544"/>
    <n v="17711454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7"/>
    <s v="2017AS390157"/>
    <d v="2017-11-11T00:00:00"/>
    <n v="2017060093032"/>
    <s v="2017AS390157"/>
    <x v="1"/>
    <s v="SANTA FE DE ANTIOQU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TA ROSA DE OSOS"/>
    <d v="2017-11-10T00:00:00"/>
    <s v="210 dias"/>
    <s v="Contratación directa"/>
    <s v="Recursos propios"/>
    <n v="284862496"/>
    <n v="2848624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8"/>
    <s v="2017AS390158"/>
    <d v="2017-11-11T00:00:00"/>
    <n v="2017060093032"/>
    <s v="2017AS390158"/>
    <x v="1"/>
    <s v="STA ROSA DE OSOS"/>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ANTO DOMINGO"/>
    <d v="2017-11-10T00:00:00"/>
    <s v="210 dias"/>
    <s v="Contratación directa"/>
    <s v="Recursos propios"/>
    <n v="147061616"/>
    <n v="1470616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59"/>
    <s v="2017AS390159"/>
    <d v="2017-11-11T00:00:00"/>
    <n v="2017060093032"/>
    <s v="2017AS390159"/>
    <x v="1"/>
    <s v="SANTO DOMINGO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EGOVIA"/>
    <d v="2017-11-10T00:00:00"/>
    <s v="210 dias"/>
    <s v="Contratación directa"/>
    <s v="Recursos propios"/>
    <n v="414248928"/>
    <n v="41424892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0"/>
    <s v="2017AS390160"/>
    <d v="2017-11-11T00:00:00"/>
    <n v="2017060093032"/>
    <s v="2017AS390160"/>
    <x v="1"/>
    <s v="SEGOVI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ONSON"/>
    <d v="2017-11-10T00:00:00"/>
    <s v="210 dias"/>
    <s v="Contratación directa"/>
    <s v="Recursos propios"/>
    <n v="427826560"/>
    <n v="42782656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1"/>
    <s v="2017AS390161"/>
    <d v="2017-11-11T00:00:00"/>
    <n v="2017060093032"/>
    <s v="2017AS390161"/>
    <x v="1"/>
    <s v="SONSON"/>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SOPETRAN"/>
    <d v="2017-11-10T00:00:00"/>
    <s v="210 dias"/>
    <s v="Contratación directa"/>
    <s v="Recursos propios"/>
    <n v="129983072"/>
    <n v="12998307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2"/>
    <s v="2017AS390162"/>
    <d v="2017-11-11T00:00:00"/>
    <n v="2017060093032"/>
    <s v="2017AS390162"/>
    <x v="1"/>
    <s v="SOPETRAN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TAMESIS"/>
    <d v="2017-11-10T00:00:00"/>
    <s v="210 dias"/>
    <s v="Contratación directa"/>
    <s v="Recursos propios"/>
    <n v="114573392"/>
    <n v="1145733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3"/>
    <s v="2017AS390163"/>
    <d v="2017-11-11T00:00:00"/>
    <n v="2017060093032"/>
    <s v="2017AS390163"/>
    <x v="1"/>
    <s v="TAMESIS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TARAZA"/>
    <d v="2017-11-10T00:00:00"/>
    <s v="210 dias"/>
    <s v="Contratación directa"/>
    <s v="Recursos propios"/>
    <n v="437007840"/>
    <n v="43700784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4"/>
    <s v="2017AS390164"/>
    <d v="2017-11-11T00:00:00"/>
    <n v="2017060093032"/>
    <s v="2017AS390164"/>
    <x v="1"/>
    <s v="TARAZA"/>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TARSO"/>
    <d v="2017-11-10T00:00:00"/>
    <s v="210 dias"/>
    <s v="Contratación directa"/>
    <s v="Recursos propios"/>
    <n v="63207592"/>
    <n v="632075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5"/>
    <s v="2017AS390165"/>
    <d v="2017-11-11T00:00:00"/>
    <n v="2017060093032"/>
    <s v="2017AS390165"/>
    <x v="1"/>
    <s v="TARS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TITIRIBI "/>
    <d v="2017-11-10T00:00:00"/>
    <s v="210 dias"/>
    <s v="Contratación directa"/>
    <s v="Recursos propios"/>
    <n v="130642704"/>
    <n v="1306427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6"/>
    <s v="2017AS390166"/>
    <d v="2017-11-11T00:00:00"/>
    <n v="2017060093032"/>
    <s v="2017AS390166"/>
    <x v="1"/>
    <s v="TITIRIBI"/>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TOLEDO"/>
    <d v="2017-11-10T00:00:00"/>
    <s v="210 dias"/>
    <s v="Contratación directa"/>
    <s v="Recursos propios"/>
    <n v="98958848"/>
    <n v="9895884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7"/>
    <s v="2017AS390167"/>
    <d v="2017-11-11T00:00:00"/>
    <n v="2017060093032"/>
    <s v="2017AS390167"/>
    <x v="1"/>
    <s v="TOLED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URAMITA"/>
    <d v="2017-11-10T00:00:00"/>
    <s v="210 dias"/>
    <s v="Contratación directa"/>
    <s v="Recursos propios"/>
    <n v="120803912"/>
    <n v="12080391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8"/>
    <s v="2017AS390168"/>
    <d v="2017-11-11T00:00:00"/>
    <n v="2017060093032"/>
    <s v="2017AS390168"/>
    <x v="1"/>
    <s v="URAMITA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URRAO"/>
    <d v="2017-11-10T00:00:00"/>
    <s v="210 dias"/>
    <s v="Contratación directa"/>
    <s v="Recursos propios"/>
    <n v="445384512"/>
    <n v="44538451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69"/>
    <s v="2017AS390169"/>
    <d v="2017-11-11T00:00:00"/>
    <n v="2017060093032"/>
    <s v="2017AS390169"/>
    <x v="1"/>
    <s v="URRAO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VALDIVIA"/>
    <d v="2017-11-10T00:00:00"/>
    <s v="210 dias"/>
    <s v="Contratación directa"/>
    <s v="Recursos propios"/>
    <n v="251089056"/>
    <n v="25108905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0"/>
    <s v="2017AS390170"/>
    <d v="2017-11-11T00:00:00"/>
    <n v="2017060093032"/>
    <s v="2017AS390170"/>
    <x v="1"/>
    <s v="VALDIVIA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VALPARAISO"/>
    <d v="2017-11-10T00:00:00"/>
    <s v="210 dias"/>
    <s v="Contratación directa"/>
    <s v="Recursos propios"/>
    <n v="42324208"/>
    <n v="42324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1"/>
    <s v="2017AS390171"/>
    <d v="2017-11-11T00:00:00"/>
    <n v="2017060093032"/>
    <s v="2017AS390171"/>
    <x v="1"/>
    <s v="VALAPARAISO"/>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VEGACHI"/>
    <d v="2017-11-10T00:00:00"/>
    <s v="210 dias"/>
    <s v="Contratación directa"/>
    <s v="Recursos propios"/>
    <n v="146218208"/>
    <n v="1462182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2"/>
    <s v="2017AS390172"/>
    <d v="2017-11-11T00:00:00"/>
    <n v="2017060093032"/>
    <s v="2017AS390172"/>
    <x v="1"/>
    <s v="VEGACHI"/>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VENECIA"/>
    <d v="2017-11-10T00:00:00"/>
    <s v="210 dias"/>
    <s v="Contratación directa"/>
    <s v="Recursos propios"/>
    <n v="78729296"/>
    <n v="787292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3"/>
    <s v="2017AS390173"/>
    <d v="2017-11-11T00:00:00"/>
    <n v="2017060093032"/>
    <s v="2017AS390173"/>
    <x v="1"/>
    <s v="VENECIA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VIGIA DEL FUERTE"/>
    <d v="2017-11-10T00:00:00"/>
    <s v="210 dias"/>
    <s v="Contratación directa"/>
    <s v="Recursos propios"/>
    <n v="174553792"/>
    <n v="174553792"/>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4"/>
    <s v="2017AS390174"/>
    <d v="2017-11-11T00:00:00"/>
    <n v="2017060093032"/>
    <s v="2017AS390174"/>
    <x v="1"/>
    <s v="VIGIA DEL FUERTE"/>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YALI"/>
    <d v="2017-11-10T00:00:00"/>
    <s v="210 dias"/>
    <s v="Contratación directa"/>
    <s v="Recursos propios"/>
    <n v="62210608"/>
    <n v="62210608"/>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5"/>
    <s v="2017AS390175"/>
    <d v="2017-11-11T00:00:00"/>
    <n v="2017060093032"/>
    <s v="2017AS390175"/>
    <x v="1"/>
    <s v="YALI"/>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YARUMAL"/>
    <d v="2017-11-10T00:00:00"/>
    <s v="210 dias"/>
    <s v="Contratación directa"/>
    <s v="Recursos propios"/>
    <n v="610519100"/>
    <n v="610519100"/>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6"/>
    <s v="2017AS390176"/>
    <d v="2017-11-11T00:00:00"/>
    <n v="2017060093032"/>
    <s v="2017AS390176"/>
    <x v="1"/>
    <s v="YARUMAL"/>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YOLOMBO"/>
    <d v="2017-11-10T00:00:00"/>
    <s v="210 dias"/>
    <s v="Contratación directa"/>
    <s v="Recursos propios"/>
    <n v="231555696"/>
    <n v="23155569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7"/>
    <s v="2017AS390177"/>
    <d v="2017-11-11T00:00:00"/>
    <n v="2017060093032"/>
    <s v="2017AS390177"/>
    <x v="1"/>
    <s v="YOLOMBO "/>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YONDO"/>
    <d v="2017-11-10T00:00:00"/>
    <s v="210 dias"/>
    <s v="Contratación directa"/>
    <s v="Recursos propios"/>
    <n v="256851104"/>
    <n v="256851104"/>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8"/>
    <s v="2017AS390178"/>
    <d v="2017-11-11T00:00:00"/>
    <n v="2017060093032"/>
    <s v="2017AS390178"/>
    <x v="1"/>
    <s v="YONDÓ"/>
    <s v="En ejecución"/>
    <s v="N/A"/>
    <s v="ELIANA MONTOYA"/>
    <s v="Tipo C:  Supervisión"/>
    <s v="Técnica"/>
  </r>
  <r>
    <x v="7"/>
    <n v="50193000"/>
    <s v="COFINANCIAR LA ENTREGA DE RACIONES DENTRO DE LA EJECUCIÓN DEL PROGRAMA DE ALIMENTACIÓN ESCOLAR, ATRAVEZ DEL CUAL SE BRINDA COMPLEMENTO ALIMENTARIO A  LOS NIÑOS, NIÑAS, Y ADOLESCENTES DE LA MATRICULA OFICIAL,DEL MUNICIPIO DE    ZARAGOZA"/>
    <d v="2017-11-10T00:00:00"/>
    <s v="210 dias"/>
    <s v="Contratación directa"/>
    <s v="Recursos propios"/>
    <n v="456982816"/>
    <n v="456982816"/>
    <s v="SI"/>
    <s v="APROBADO"/>
    <s v="Ana María Medina Gallón "/>
    <s v="Profesional Unviersitario "/>
    <n v="3835465"/>
    <s v="anamaria.medinag@antioquia.gov.co"/>
    <s v="Seguridad alimentaria y nutricional en la población vulnerable- MANÁ"/>
    <s v="Cupos atendidos en los programas de complementación alimentaria (PAE)"/>
    <s v="PROGRAMA DE ALIMENTACION ESCOLAR PARA NIÑOS, NIÑAS Y JOVENES MATRICULADOS EN EL REGISTRO OFICIAL- SIMAT"/>
    <s v="020158001"/>
    <s v="Cupos atendidos en los programas de complementación alimentaria (PAE)"/>
    <s v="complemento alimentario entregado a niños y niñas "/>
    <s v="2017AS390179"/>
    <s v="2017AS390179"/>
    <d v="2017-11-11T00:00:00"/>
    <n v="2017060093032"/>
    <s v="2017AS390179"/>
    <x v="1"/>
    <s v="ZARAGOZA"/>
    <s v="En ejecución"/>
    <s v="N/A"/>
    <s v="ELIANA MONTOYA"/>
    <s v="Tipo C:  Supervisión"/>
    <s v="Técnica"/>
  </r>
  <r>
    <x v="7"/>
    <n v="50193000"/>
    <s v="COFINANCIAR LA ENTREGA DE RACIONES DENTRO DE LA  EJECUCION DEL PROGRAMA DE ALIMENTACION ESCOLAR PAE ATRAVEZ DEL CUAL SE BRINDA ALMUERZO A LOS NIÑOS, NIÑAS Y ADOLESCENTES DE LA MATRICULA OFICIAL DEL MUNICIPIO DE AMALFI, COMO COMPONENTE DE LA ESTRATEGIA DE JORNADA UNICA."/>
    <d v="2017-11-10T00:00:00"/>
    <s v="210 dias"/>
    <s v="Contratación directa"/>
    <s v="Recursos propios"/>
    <n v="25498600"/>
    <n v="254986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0"/>
    <s v="2017AS390180"/>
    <d v="2017-11-13T00:00:00"/>
    <n v="2017060093032"/>
    <s v="2017AS390180"/>
    <x v="1"/>
    <s v="AMALFI"/>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CIUDAD BOLIVAR, COMO COMPONENTE DE LA ESTRATEGIA DE JORNADA UNICA."/>
    <d v="2017-11-10T00:00:00"/>
    <s v="210 dias"/>
    <s v="Contratación directa"/>
    <s v="Recursos propios"/>
    <n v="54631700"/>
    <n v="546317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1"/>
    <s v="2017AS390181"/>
    <d v="2017-11-13T00:00:00"/>
    <n v="2017060093032"/>
    <s v="2017AS390181"/>
    <x v="1"/>
    <s v="CIUDAD BOLIVAR"/>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GIRARDOTA, COMO COMPONENTE DE LA ESTRATEGIA DE JORNADA UNICA."/>
    <d v="2017-11-10T00:00:00"/>
    <s v="210 dias"/>
    <s v="Contratación directa"/>
    <s v="Recursos propios"/>
    <n v="29567500"/>
    <n v="295675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2"/>
    <s v="2017AS390182"/>
    <d v="2017-11-13T00:00:00"/>
    <n v="2017060093032"/>
    <s v="2017AS390182"/>
    <x v="1"/>
    <s v="GIRARDOTA"/>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GUATAPE, COMO COMPONENTE DE LA ESTRATEGIA DE JORNADA UNICA."/>
    <d v="2017-11-10T00:00:00"/>
    <s v="210 dias"/>
    <s v="Contratación directa"/>
    <s v="Recursos propios"/>
    <n v="30942275"/>
    <n v="30942275"/>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3"/>
    <s v="2017AS390183"/>
    <d v="2017-11-13T00:00:00"/>
    <n v="2017060093032"/>
    <s v="2017AS390183"/>
    <x v="1"/>
    <s v="GUATAPE"/>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PEQUE, COMO COMPONENTE DE LA ESTRATEGIA DE JORNADA UNICA."/>
    <d v="2017-11-10T00:00:00"/>
    <s v="210 dias"/>
    <s v="Contratación directa"/>
    <s v="Recursos propios"/>
    <n v="19560200"/>
    <n v="195602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4"/>
    <s v="2017AS390184"/>
    <d v="2017-11-13T00:00:00"/>
    <n v="2017060093032"/>
    <s v="2017AS390184"/>
    <x v="1"/>
    <s v="PEQUE"/>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SAN LUIS, COMO COMPONENTE DE LA ESTRATEGIA DE JORNADA UNICA."/>
    <d v="2017-11-10T00:00:00"/>
    <s v="210 dias"/>
    <s v="Contratación directa"/>
    <s v="Recursos propios"/>
    <n v="39018400"/>
    <n v="390184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5"/>
    <s v="2017AS390185"/>
    <d v="2017-11-13T00:00:00"/>
    <n v="2017060093032"/>
    <s v="2017AS390185"/>
    <x v="1"/>
    <s v="SAN LUIS"/>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TAMESIS, COMO COMPONENTE DE LA ESTRATEGIA DE JORNADA UNICA."/>
    <d v="2017-11-10T00:00:00"/>
    <s v="210 dias"/>
    <s v="Contratación directa"/>
    <s v="Recursos propios"/>
    <n v="176493500"/>
    <n v="1764935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6"/>
    <s v="2017AS390186"/>
    <d v="2017-11-13T00:00:00"/>
    <n v="2017060093032"/>
    <s v="2017AS390186"/>
    <x v="1"/>
    <s v="TAMESIS"/>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TARSO, COMO COMPONENTE DE LA ESTRATEGIA DE JORNADA UNICA."/>
    <d v="2017-11-10T00:00:00"/>
    <s v="210 dias"/>
    <s v="Contratación directa"/>
    <s v="Recursos propios"/>
    <n v="54157900"/>
    <n v="541579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7"/>
    <s v="2017AS390187"/>
    <d v="2017-11-13T00:00:00"/>
    <n v="2017060093032"/>
    <s v="2017AS390187"/>
    <x v="1"/>
    <s v="TARSO"/>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TITIRIBI, COMO COMPONENTE DE LA ESTRATEGIA DE JORNADA UNICA."/>
    <d v="2017-11-10T00:00:00"/>
    <s v="210 dias"/>
    <s v="Contratación directa"/>
    <s v="Recursos propios"/>
    <n v="100792000"/>
    <n v="1007920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8"/>
    <s v="2017AS390188"/>
    <d v="2017-11-13T00:00:00"/>
    <n v="2017060093032"/>
    <s v="2017AS390188"/>
    <x v="1"/>
    <s v="TITIRIBI"/>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URAMITA, COMO COMPONENTE DE LA ESTRATEGIA DE JORNADA UNICA."/>
    <d v="2017-11-10T00:00:00"/>
    <s v="210 dias"/>
    <s v="Contratación directa"/>
    <s v="Recursos propios"/>
    <n v="46190600"/>
    <n v="461906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89"/>
    <s v="2017AS390189"/>
    <d v="2017-11-13T00:00:00"/>
    <n v="2017060093032"/>
    <s v="2017AS390189"/>
    <x v="1"/>
    <s v="URAMITA"/>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VIGIA DEL FUERTE, COMO COMPONENTE DE LA ESTRATEGIA DE JORNADA UNICA."/>
    <d v="2017-11-10T00:00:00"/>
    <s v="210 dias"/>
    <s v="Contratación directa"/>
    <s v="Recursos propios"/>
    <n v="59397300"/>
    <n v="593973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0"/>
    <s v="2017AS390190"/>
    <d v="2017-11-13T00:00:00"/>
    <n v="2017060093032"/>
    <s v="2017AS390190"/>
    <x v="1"/>
    <s v="VIGIA DEL FUERTE"/>
    <s v="En ejecución"/>
    <s v="N/A"/>
    <s v="AMPARO ALMANZA OCHOA"/>
    <s v="Tipo C:  Supervisión"/>
    <s v="Técnica"/>
  </r>
  <r>
    <x v="7"/>
    <n v="50193000"/>
    <s v="COFINANCIAR LA ENTREGA DE RACIONES DENTRO DE LA  EJECUCION DEL PROGRAMA DE ALIMENTACION ESCOLAR PAE ATRAVEZ DEL CUAL SE BRINDA ALMUERZO A LOS NIÑOS, NIÑAS Y ADOLESCENTES DE LA MATRICULA OFICIAL DEL MUNICIPIO DE  YARUMAL, COMO COMPONENTE DE LA ESTRATEGIA DE JORNADA UNICA."/>
    <d v="2017-11-10T00:00:00"/>
    <s v="210 dias"/>
    <s v="Contratación directa"/>
    <s v="Recursos propios"/>
    <n v="256362000"/>
    <n v="256362000"/>
    <s v="SI"/>
    <s v="APROBADO"/>
    <s v="Ana María Medina Gallón "/>
    <s v="Profesional Unviersitario "/>
    <n v="3835465"/>
    <s v="anamaria.medinag@antioquia.gov.co"/>
    <s v="Seguridad alimentaria y nutricional en la población vulnerable- MANÁ"/>
    <s v="Cupos atendidos en los programas de complementación alimentaria ( JU )"/>
    <s v="PROGRAMA DE ALIMENTACION ESCOLAR PARA NIÑOS, NIÑAS Y JOVENES MATRICULADOS EN EL REGISTRO OFICIAL- SIMAT"/>
    <s v="020158001"/>
    <s v="Cupos atendidos en los programas de complementación alimentaria ( JU )"/>
    <s v="complemento alimentario entregado a niños y niñas "/>
    <s v="2017AS390191"/>
    <s v="2017AS390191"/>
    <d v="2017-11-13T00:00:00"/>
    <n v="2017060093032"/>
    <s v="2017AS390191"/>
    <x v="1"/>
    <s v="YARUMAL"/>
    <s v="En ejecución"/>
    <s v="N/A"/>
    <s v="AMPARO ALMANZA OCHOA"/>
    <s v="Tipo C:  Supervisión"/>
    <s v="Técnica"/>
  </r>
  <r>
    <x v="7"/>
    <n v="85151603"/>
    <s v="PRESTAR EL SERVICIO DE ATENCIÓN PARA RECUPERACIÓN NUTRICIONAL, A LOS NIÑOS Y NIÑAS EN CONDICIÓN DE DESNUTRICIÓN Y A MADRES GESTANTES Y LACTANTES CON BAJO PESO EN EL MUNICIPIO DE VIGÍA DEL FUERTE"/>
    <d v="2017-11-10T00:00:00"/>
    <s v="172 DIAS"/>
    <s v="Contratación directa"/>
    <s v="Recursos propios"/>
    <n v="118817520"/>
    <n v="118817520"/>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7"/>
    <n v="7927"/>
    <d v="2017-11-09T00:00:00"/>
    <n v="2017060093032"/>
    <n v="4600007771"/>
    <x v="1"/>
    <s v="VIGIA DEL FUERTE"/>
    <s v="En ejecución"/>
    <s v="N/A"/>
    <s v="TATIANA HERNANDEZ BENJUMEA"/>
    <s v="Tipo C:  Supervisión"/>
    <s v="Técnica"/>
  </r>
  <r>
    <x v="7"/>
    <n v="85151603"/>
    <s v="PRESTAR EL SERVICIO DE ATENCIÓN PARA RECUPERACIÓN NUTRICIONAL, A LOS NIÑOS Y NIÑAS EN CONDICIÓN DE DESNUTRICIÓN Y A MADRES GESTANTES Y LACTANTES CON BAJO PESO EN EL MUNICIPIO DE  MURINDO"/>
    <d v="2017-11-10T00:00:00"/>
    <s v="172 DIAS"/>
    <s v="Contratación directa"/>
    <s v="Recursos propios"/>
    <n v="119381264"/>
    <n v="119381264"/>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8"/>
    <n v="7928"/>
    <d v="2017-11-09T00:00:00"/>
    <n v="2017060093032"/>
    <n v="4600007781"/>
    <x v="1"/>
    <s v="MURINDO"/>
    <s v="En ejecución"/>
    <s v="N/A"/>
    <s v="TATIANA HERNANDEZ BENJUMEA"/>
    <s v="Tipo C:  Supervisión"/>
    <s v="Técnica"/>
  </r>
  <r>
    <x v="7"/>
    <n v="85151603"/>
    <s v="PRESTAR EL SERVICIO DE ATENCIÓN PARA RECUPERACIÓN NUTRICIONAL, A LOS NIÑOS Y NIÑAS EN CONDICIÓN DE DESNUTRICIÓN Y A MADRES GESTANTES Y LACTANTES CON BAJO PESO EN EL MUNICIPIO DE  TARAZA"/>
    <d v="2017-11-10T00:00:00"/>
    <s v="172 DIAS"/>
    <s v="Contratación directa"/>
    <s v="Recursos propios"/>
    <n v="68050000"/>
    <n v="68050000"/>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5"/>
    <n v="7925"/>
    <d v="2017-11-09T00:00:00"/>
    <n v="2017060093032"/>
    <n v="4600007786"/>
    <x v="1"/>
    <s v="TARAZA"/>
    <s v="En ejecución"/>
    <s v="N/A"/>
    <s v="TATIANA HERNANDEZ BENJUMEA"/>
    <s v="Tipo C:  Supervisión"/>
    <s v="Técnica"/>
  </r>
  <r>
    <x v="7"/>
    <n v="85151603"/>
    <s v="PRESTAR EL SERVICIO DE ATENCIÓN PARA RECUPERACIÓN NUTRICIONAL, A LOS NIÑOS Y NIÑAS EN CONDICIÓN DE DESNUTRICIÓN Y A MADRES GESTANTES Y LACTANTES CON BAJO PESO EN EL MUNICIPIO DE  TURBO "/>
    <d v="2017-11-10T00:00:00"/>
    <s v="172 DIAS"/>
    <s v="Contratación directa"/>
    <s v="Recursos propios"/>
    <n v="133200048"/>
    <n v="133200048"/>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4"/>
    <n v="7924"/>
    <d v="2017-11-09T00:00:00"/>
    <n v="2017060093032"/>
    <n v="4600007827"/>
    <x v="1"/>
    <s v="TURBO"/>
    <s v="En ejecución"/>
    <s v="N/A"/>
    <s v="TATIANA HERNANDEZ BENJUMEA"/>
    <s v="Tipo C:  Supervisión"/>
    <s v="Técnica"/>
  </r>
  <r>
    <x v="7"/>
    <n v="85151603"/>
    <s v="PRESTAR EL SERVICIO DE ATENCIÓN PARA RECUPERACIÓN NUTRICIONAL, A LOS NIÑOS Y NIÑAS EN CONDICIÓN DE DESNUTRICIÓN Y A MADRES GESTANTES Y LACTANTES CON BAJO PESO EN EL MUNICIPIO DE  SEGOVIA"/>
    <d v="2017-11-10T00:00:00"/>
    <s v="172 DIAS"/>
    <s v="Contratación directa"/>
    <s v="Recursos propios"/>
    <n v="98225616"/>
    <n v="98225616"/>
    <s v="SI"/>
    <s v="APROBADO"/>
    <s v="Ana María Medina Gallón "/>
    <s v="Profesional Unviersitario "/>
    <n v="3835465"/>
    <s v="anamaria.medinag@antioquia.gov.co"/>
    <s v="Seguridad alimentaria y nutricional en la población vulnerable- MANÁ"/>
    <s v="Número de niños, niñas y familias gestantes atendidos en los centros de atención integral nutricional"/>
    <s v="ATENCION Y RECUPERCION NUTRICIONAL A FAMILIAS VULNERABLES DEL DEPARTAMENTO"/>
    <s v="010018001"/>
    <s v="Número de niños, niñas y familias gestantes atendidos en los centros de atención integral nutricional"/>
    <s v="Servicio recuperación nutricional "/>
    <n v="7923"/>
    <n v="7923"/>
    <d v="2017-11-09T00:00:00"/>
    <n v="2017060093032"/>
    <n v="4600007817"/>
    <x v="1"/>
    <s v="SEGOVIA"/>
    <s v="En ejecución"/>
    <s v="N/A"/>
    <s v="TATIANA HERNANDEZ BENJUMEA"/>
    <s v="Tipo C:  Supervisión"/>
    <s v="Técnica"/>
  </r>
  <r>
    <x v="7"/>
    <n v="80801015"/>
    <s v="Prestar el servicio de apoyo a Ia gestiôn a través del_x000a_acompanamiento a Ia supervision técnica, administrativa y_x000a_financiera de los convenios y contratos celebrados por Ia_x000a_Gerencia de Seguridad Alimentaria y Nutricional - MANA para_x000a_garantizar la prestación del Programa de Alimentación escolar."/>
    <d v="2018-01-02T00:00:00"/>
    <s v="180 DIAS"/>
    <s v="Contratación directa"/>
    <s v="Recursos propios"/>
    <n v="1099581129"/>
    <n v="1099581129"/>
    <s v="SI"/>
    <s v="APROBADO"/>
    <s v="Ana María Medina Gallón "/>
    <s v="Profesional Unviersitario "/>
    <n v="3835465"/>
    <s v="anamaria.medinag@antioquia.gov.co"/>
    <s v="Seguridad alimentaria y nutricional en la población vulnerable- MANÁ"/>
    <s v="PRESTAR EL SERVICIO DE APOYO ALA GESTION ATRAVEZ DEL ACOMPAÑAMIENTO A LA SUPERVISION, TECNICA ADMINISTRATIVA, Y FINANCIERA DE LOS CONVENIOS Y CONTRATOS CELEBRADOS POR MANA"/>
    <s v="SUMINISTRO DE RACIONES PARA EL PROGRAMA DE ALIMENTACION ESCOLAR PARA GARANTIZAR LA PERMANENCIA DE LA POBLACION ECOLAR EN TODO EL DEPARTAMENTO DE ANTIOQUIA"/>
    <n v="20158001"/>
    <s v="LOS MUNICIPIOS QUE CONFORMAN EL PAE"/>
    <s v="APOYAR LA SUPERVISION DE  TECNICA DE LOS CONVENIOS Y CONTRATOS DE LA GERENCIA DE SEGURIDAD ALIMENTARIA MANA"/>
    <s v="2017SS390192"/>
    <s v="2017SS390192"/>
    <d v="2017-11-14T00:00:00"/>
    <n v="2017060093032"/>
    <s v="2017SS390192"/>
    <x v="1"/>
    <s v="TECNOLOGICO 2018"/>
    <s v="En ejecución"/>
    <s v="N/A"/>
    <s v="GLORIA AMPARO HOYOS"/>
    <s v="Tipo C:  Supervisión"/>
    <s v="Técnica"/>
  </r>
  <r>
    <x v="7"/>
    <n v="80161500"/>
    <s v="Prestar los servicios de asistencia técnica, profesiorial y de gestión del_x000a_ conocimiento para el fortalecimiento de los proyectos establecidos por Ia_x000a_Gerencia de Seguridad Alimentaria y Nutricional de Antioquia MANA"/>
    <d v="2018-01-02T00:00:00"/>
    <s v="240 DIAS"/>
    <s v="Contratación directa"/>
    <s v="Recursos propios"/>
    <n v="2509158203"/>
    <n v="2509158203"/>
    <s v="SI"/>
    <s v="APROBADO"/>
    <s v="Ana María Medina Gallón "/>
    <s v="Profesional Unviersitario "/>
    <n v="3835465"/>
    <s v="anamaria.medinag@antioquia.gov.co"/>
    <s v="Seguridad alimentaria y nutricional en la población vulnerable- MANÁ"/>
    <s v="ASISTENCIA TECNICA,PROFECIONAL Y DE GESTION DEL CONOCIMIENTO PARA EL FORTALECIMIENTO DE LA GERENCIA DE MANA"/>
    <s v="PROYECTOS PRODUCTIVOS, PEDAGOGICOS ETE"/>
    <s v="020158001"/>
    <s v="SEGURIDAD ALIMENTARIA Y NUTRICIONAL EN LA POBLACION BULNERABLE"/>
    <s v="PRESTAR SERVICIOS DE ASISTENCIA TECNICA, PROFECIONAL Y DE GESTION DE CONOCIMIENTO"/>
    <s v="2017SS390193"/>
    <s v="2017SS390193"/>
    <d v="2017-11-14T00:00:00"/>
    <n v="2017060093032"/>
    <s v="2017SS390193"/>
    <x v="1"/>
    <s v="U DE A  2018"/>
    <s v="En ejecución"/>
    <s v="N/A"/>
    <s v="TERESITA MESA VALENCIA"/>
    <s v="Tipo C:  Supervisión"/>
    <s v="Técnica"/>
  </r>
  <r>
    <x v="7"/>
    <n v="90121500"/>
    <s v="ADQUISICION DE TIQUETES AEREOS  PARA LA GOBERNACION DE ANTIOQUIA"/>
    <d v="2017-10-03T00:00:00"/>
    <s v="450  DIAS"/>
    <s v="Contratación directa"/>
    <s v="Recursos propios"/>
    <n v="10000000"/>
    <n v="10000000"/>
    <s v="SI"/>
    <s v="APROBADO"/>
    <s v="MARCELA  ESTRADA"/>
    <s v="Profesional Unviersitario "/>
    <s v="3839371"/>
    <s v="MARCELA.ESTRADA@ANTIOQUIA"/>
    <m/>
    <m/>
    <m/>
    <m/>
    <m/>
    <m/>
    <n v="7571"/>
    <n v="7571"/>
    <d v="2017-10-05T00:00:00"/>
    <n v="2017060092935"/>
    <n v="4600007506"/>
    <x v="1"/>
    <s v="TIQUETES AEREOS"/>
    <s v="En ejecución"/>
    <s v="N/A"/>
    <s v="MARIA VICTORIA HOYOS"/>
    <s v="Tipo C:  Supervisión"/>
    <s v="Técnica"/>
  </r>
  <r>
    <x v="8"/>
    <n v="93141500"/>
    <s v="Articular estrategias para la planeación participativa ciudadana a través del desarrollo de 1 convite ciudadano en la subregión del Bajo Cauca.*"/>
    <d v="2018-06-01T00:00:00"/>
    <s v="6 meses "/>
    <s v="Régimen Especial - Artículo 96 Ley 489 de 1999"/>
    <s v="Recursos propios"/>
    <n v="30041666.666666701"/>
    <n v="30041667"/>
    <s v="NO"/>
    <s v="N/A"/>
    <s v="Jorge Mario Duran Franco"/>
    <s v="Secretario de Despacho"/>
    <s v="3839071"/>
    <s v="jorge.duran@antioquia.gov.co"/>
    <s v="Fortalecimiento de las instancias, mecanismos y espacios de participación ciudadana"/>
    <s v="Número de Experiencias de planeación y presupuesto participativo"/>
    <s v="Promover e impulsar los convites ciudadanos participativos"/>
    <n v="7006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Articular estrategias para la planeación participativa ciudadana a través del desarrollo de tres (3) convites ciudadanos en la subregión del Norte.*"/>
    <d v="2018-06-01T00:00:00"/>
    <s v=" 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Articular estrategias para la planeación participativa ciudadana a través del desarrollo de dos (2) convites ciudadanos en la subregión del Valle del Aburra.*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Articular estrategias para la planeación participativa ciudadana a través del desarrollo de cuatro (4) convites ciudadanos en la subregión del Nordeste* "/>
    <d v="2018-06-01T00:00:00"/>
    <s v="6 meses "/>
    <s v="Régimen Especial - Artículo 96 Ley 489 de 1998"/>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Articular estrategias para la planeación participativa ciudadana a través del desarrollo de Tres (3) convites ciudadanos en la subregión del Magdalena Medio.* "/>
    <d v="2018-06-01T00:00:00"/>
    <s v="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Articular estrategias para la planeación participativa ciudadana a través del desarrollo de dos (2) convites ciudadanos en la subregión del Occidente.*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Articular estrategias para la planeación participativa ciudadana a través del desarrollo de dos (2) convites ciudadanos en la subregión  del Oriente *"/>
    <d v="2018-06-01T00:00:00"/>
    <s v="6 meses "/>
    <s v="Régimen Especial - Artículo 96 Ley 489 de 1998"/>
    <s v="Recursos propios"/>
    <n v="60083333.333333403"/>
    <n v="60083333"/>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Articular estrategias para la planeación participativa ciudadana a través del desarrollo de tres (3)  convites ciudadanos en  la subregión  de Suroeste*"/>
    <d v="2018-06-01T00:00:00"/>
    <s v="6 meses "/>
    <s v="Régimen Especial - Artículo 96 Ley 489 de 1998"/>
    <s v="Recursos propios"/>
    <n v="90125000.000000104"/>
    <n v="90125000"/>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Articular estrategias para la planeación participativa ciudadana a través del desarrollo de cuatro (4) convites ciudadanos en  la subregión del Uraba*"/>
    <d v="2018-06-01T00:00:00"/>
    <s v="6 meses "/>
    <s v="Régimen Especial - Artículo 96 Ley 489 de 1998"/>
    <s v="Recursos propios"/>
    <n v="120166666.66666681"/>
    <n v="120166667"/>
    <s v="NO"/>
    <s v="N/A"/>
    <s v="Jorge Mario Duran Franco"/>
    <s v="Secretario de Despacho"/>
    <s v="3839070"/>
    <s v="jorge.duran@antioquia.gov.co"/>
    <s v="Fortalecimiento de las instancias, mecanismos y espacios de participación ciudadana"/>
    <s v="Número de Experiencias de planeación y presupuesto participativo"/>
    <s v="Promover e impulsar los convites ciudadanos participativos"/>
    <n v="70073001"/>
    <s v="Territorios Intervenidos en Planeación y Presupuesto Participativo"/>
    <s v="Articular estrategias para la implementación de Convites Ciudadanos Participativos en los municipios, buscando el fortalecimiento y dinamización de la Participación Ciudadana"/>
    <m/>
    <m/>
    <m/>
    <m/>
    <m/>
    <x v="2"/>
    <m/>
    <m/>
    <m/>
    <s v="John Wilson Zapata Martinez"/>
    <s v="Tipo C:  Supervisión"/>
    <s v="Integral "/>
  </r>
  <r>
    <x v="8"/>
    <n v="93141500"/>
    <s v="Desarrollar procesos de gestión documental encaminados a la sostenibilidad de actividades realizadas en gestión de tramites e inspección, vigilancia y control "/>
    <d v="2018-04-01T00:00:00"/>
    <s v="7 meses "/>
    <s v="Selección Abreviada - Subasta Inversa"/>
    <s v="Recursos propios"/>
    <n v="100000000"/>
    <n v="100000000"/>
    <s v="NO"/>
    <s v="N/A"/>
    <s v="Jorge 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Revisión, organización y actualización de los respaldos de los soportes del cumplimiento de requisitos legales de los Organismos Comunales con Auto de reconocimiento emitido._x000a_Sistematización de la caracterización de los Organismos Comunales del Orienre Antioqueño."/>
    <m/>
    <m/>
    <m/>
    <m/>
    <m/>
    <x v="2"/>
    <m/>
    <m/>
    <m/>
    <s v="Iván Jesús Rodriguez Vargas"/>
    <s v="Tipo C:  Supervisión"/>
    <s v="Integral "/>
  </r>
  <r>
    <x v="8"/>
    <n v="93141500"/>
    <s v="Desarrollar cada una de las etapas y actividades que se requieren para la implementación, puesta en marcha  y ejecución  de la convocatoria   &quot;IDEAS EN GRANDE&quot; año 2018."/>
    <d v="2018-03-01T00:00:00"/>
    <s v="8 meses "/>
    <s v="Selección Abreviada - Menor Cuantía"/>
    <s v="Recursos propios"/>
    <n v="560000000"/>
    <n v="560000000"/>
    <s v="NO"/>
    <s v="N/A"/>
    <s v="JorgeMario Duran Franco"/>
    <s v="Secretario de Despacho"/>
    <s v="3839070"/>
    <s v="jorge.duran@antioquia.gov.co"/>
    <s v="Fortalecimiento del Movimiento Comunal y las Organizaciones Sociales"/>
    <s v="Organizaciones comunales y sociales en convocatorias públicas departamentales, participando. - Organizaciones comunales y sociales con proyectos financiados, beneficiadas."/>
    <s v="Gestión para el desarrollo y la cohesión territorial"/>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m/>
    <m/>
    <m/>
    <m/>
    <m/>
    <x v="2"/>
    <m/>
    <m/>
    <m/>
    <s v="María Dioni Medina Muñoz"/>
    <s v="Tipo C:  Supervisión"/>
    <s v="Integral "/>
  </r>
  <r>
    <x v="8"/>
    <n v="93141500"/>
    <s v="Compra de tiquetes aéreos para el desplazamiento de los funcionarios en el territorio nacional."/>
    <d v="2018-01-01T00:00:00"/>
    <s v="11 meses "/>
    <s v="Selección Abreviada - Acuerdo Marco de Precios"/>
    <s v="Recursos propios"/>
    <n v="25000000"/>
    <n v="25000000"/>
    <s v="NO"/>
    <s v="N/A"/>
    <s v="JorgeMario Duran Franco"/>
    <s v="Secretario de Despacho"/>
    <s v="3839070"/>
    <s v="jorge.duran@antioquia.gov.co"/>
    <m/>
    <m/>
    <m/>
    <m/>
    <m/>
    <m/>
    <m/>
    <m/>
    <m/>
    <m/>
    <m/>
    <x v="2"/>
    <m/>
    <m/>
    <s v="Se realizó traslado presupuestal  CDP N° 3700010378 a la Secretaría General para tiquetes"/>
    <s v="Alexandra Marín"/>
    <s v="Tipo C:  Supervisión"/>
    <s v="Integral "/>
  </r>
  <r>
    <x v="8"/>
    <n v="93141500"/>
    <s v="Realizar gestiones y acciones que permitan promover el acceso a los bienes y servicios de apoyo institucional como estrategia de inclusión social y dignificación de las condiciones de vida de los hogares rurales."/>
    <d v="2018-03-01T00:00:00"/>
    <s v="9 meses "/>
    <s v="Selección Abreviada - Menor Cuantía"/>
    <s v="Recursos Propios "/>
    <n v="736000000"/>
    <n v="736000000"/>
    <s v="NO "/>
    <s v="NA "/>
    <s v="Jorge Mario Duran Franco"/>
    <s v="Secretario de Despacho"/>
    <s v="3839070"/>
    <s v="jorge.duran@antioquia.gov.co"/>
    <s v="Acceso Rural a los Servicios Sociales"/>
    <s v="Jornadas de servicios realizadas y hogares rurales asesorados"/>
    <s v="Apoyo integral a los hogares en condición de pobreza extrema en el departamento de Antioquia. _x000a__x000a_"/>
    <n v="70060001"/>
    <s v="Jornadas de oferta articulada de servicios y asesoría a hogares rurales"/>
    <s v="Jornada articulada de servicios y contratación enlace técnico municipal"/>
    <m/>
    <m/>
    <m/>
    <m/>
    <m/>
    <x v="2"/>
    <m/>
    <m/>
    <m/>
    <s v="Isabel Cristina Cardona"/>
    <s v="Tipo C:  Supervisión"/>
    <s v="Integral "/>
  </r>
  <r>
    <x v="8"/>
    <n v="93141500"/>
    <s v="Realizar acciones relacionadas con la dinamización e implementación del sistema departamental de participación ciudadana y control social en el territorio antioqueño"/>
    <d v="2018-04-01T00:00:00"/>
    <s v="7 meses "/>
    <s v="Selección Abreviada - Menor Cuantía"/>
    <s v="Recursos Propios "/>
    <n v="136000000"/>
    <n v="136000000"/>
    <s v="NO "/>
    <s v="NA"/>
    <s v="Jorge Mario Duran Franco"/>
    <s v="Secretario de Despacho"/>
    <s v="3839070"/>
    <s v="jorge.duran@antioquia.gov.co"/>
    <s v="Fortalecimiento de las instancias, mecanismos y espacios de participación ciudadana"/>
    <s v="Consejos de Participación Ciudadana y Control Social creados, fortalecidos y participando en el diseño de la política pública de participación ciudadana"/>
    <s v="Fortalecimiento y consolidación del Sistema de Participación y Control Social en el departamento de Antioquia"/>
    <n v="70063001"/>
    <s v="Consejos de Participación Ciudadana y Control Social creados, fortalecidos y participando en el diseño de la política pública de participación ciudadana"/>
    <s v="Implementación de la ruta de creación de los consejos municipales de participación ciudadana y control social en Antioquia."/>
    <m/>
    <m/>
    <m/>
    <m/>
    <m/>
    <x v="2"/>
    <m/>
    <m/>
    <m/>
    <s v="Eliana Vanegas"/>
    <s v="Tipo C:  Supervisión"/>
    <s v="Integral "/>
  </r>
  <r>
    <x v="8"/>
    <n v="93141500"/>
    <s v="Implementación -fortalecimeinto y acompañamiento, de las acciones para la inclusión social  de la población LGTBI, en todo el territorio antioqueño,"/>
    <d v="2018-04-01T00:00:00"/>
    <s v="7 meses "/>
    <s v="Selección Abreviada - Menor Cuantía"/>
    <s v="Recursos propios"/>
    <n v="329000000"/>
    <n v="329000000"/>
    <s v="NO"/>
    <s v="NA"/>
    <s v="JorgeMario Duran Franco"/>
    <s v="Secretario de Despacho"/>
    <s v="3839070"/>
    <s v="jorge.duran@antioquia.gov.co"/>
    <s v="Antioquia Reconoce e Incluye la Diversidad Sexual y de Género"/>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talecimiento Antioquia Reconoce e Incluye la Diversidad Sexual y de Género"/>
    <n v="70066001"/>
    <s v="Encuentros subregionales de población LGTBI; Espacios de concertación y formación que incluyen a la población LGTBI en el departamento de Antioquia; Alianzas público privadas implementadas; Campañas comunicacionales diseñadas e implementadas; Grupos de investigación creados"/>
    <s v="Foro académico, Reuniones de socialización y construcción en torno a los derechos LGBTI, Diseño y divulgación de las herramientas pedagógicas, Sistematización, Generación de conocimientos orientados a la formulación de la política pública LGBTI, grupo de investigación, encuentros subregionales. -"/>
    <m/>
    <m/>
    <m/>
    <m/>
    <m/>
    <x v="2"/>
    <m/>
    <m/>
    <m/>
    <s v="Eliana Vanegas"/>
    <s v="Tipo C:  Supervisión"/>
    <s v="Integral "/>
  </r>
  <r>
    <x v="8"/>
    <n v="93141500"/>
    <s v="Realizar todas las acciones necesarias para  reconocer y exaltar a los mejores líderes comunales destacados por su gestión y aporte al desarrollo de las comunidades antioqueñas, en el marco del acto de reconocimiento del GRAN COMUNAL DE ANTIOQUIA 2018."/>
    <d v="2018-09-01T00:00:00"/>
    <s v="3 meses "/>
    <s v="Mínima cuantía"/>
    <s v="Recursos propios"/>
    <n v="75000000"/>
    <n v="75000000"/>
    <s v="NO"/>
    <s v="N/A"/>
    <s v="JorgeMario Duran Franco"/>
    <s v="Secretario de Despacho"/>
    <s v="3839071"/>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Para dar cumplimiento a lo indicado en la Ordenanza N°65 del 10 de enero de 2017, de la Honorable Asamblea del Departamento de Antioquia, “POR MEDIO DE LA CUAL SE INSTITUCIONALIZA EL RECONOCIMIENTO A LÍDERES COMUNALES POR SUS APORTES AL DESARROLLO DEL DEPARTAMENTO DE ANTIOQUIA”, con la designación honorífica “GRAN COMUNAL DE ANTIOQUIA”, como una estrategia para reconocer, valorar, motivar y exaltar la labor de las personas que a través del ejercicio permanente del liderazgo, incansablemente luchan por el fortalecimiento de los organismos comunales en el Departamento de Antioquia o por fuera de este, y que con espíritu emprendedor, impactan en nuestra sociedad, se hace necesario suplir esta necesidad contratando a traves de invitación pública un operador logistico. "/>
    <m/>
    <m/>
    <m/>
    <m/>
    <m/>
    <x v="2"/>
    <m/>
    <m/>
    <m/>
    <s v="Hector Albeiro Correa"/>
    <s v="Tipo C:  Supervisión"/>
    <s v="Integral "/>
  </r>
  <r>
    <x v="8"/>
    <n v="93141501"/>
    <s v="Realizar todas las acciones necesarias para  conmemorar los 60 años de la organización comunal de Antioquia "/>
    <d v="2018-08-01T00:00:00"/>
    <s v="5 meses "/>
    <s v="Mínima cuantía"/>
    <s v="Recursos propios"/>
    <n v="75000000"/>
    <n v="75000000"/>
    <s v="NO "/>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Como una estrategia para reconocer, valorar, motivar y exaltar la labor de las organizaciones comunales Departamento de Antioquia, se adelantará un proceso contractual con el fin de conmemorar los 60 años de la organización comunal, revisando su proceso de fortalecimeinto."/>
    <m/>
    <m/>
    <m/>
    <m/>
    <m/>
    <x v="2"/>
    <m/>
    <m/>
    <m/>
    <s v="Hector Albeiro Correa"/>
    <s v="Tipo C:  Supervisión"/>
    <s v="Integral "/>
  </r>
  <r>
    <x v="8"/>
    <n v="93141500"/>
    <s v="Prestacion de servicios de soporte, mejoras y nuevos desarrollos que garanticen el optimo funcionamiento del sistema unificado de registro comunal-SURCO "/>
    <d v="2018-06-01T00:00:00"/>
    <s v="6 meses "/>
    <s v="Contratación Directa - No pluralidad de oferentes"/>
    <s v="Recursos propios"/>
    <n v="100000000"/>
    <n v="100000000"/>
    <s v="NO"/>
    <s v="N/A"/>
    <s v="JorgeMario Duran Franco"/>
    <s v="Secretario de Despacho"/>
    <s v="3839070"/>
    <s v="jorge.duran@antioquia.gov.co"/>
    <s v="Fortalecimiento del Movimiento Comunal y las Organizaciones Sociales"/>
    <s v="Organizaciones comunales asesoradas para en el cumplimiento de requisitos legales"/>
    <s v="Fortalecimiento de la organización Comunal en el departamento de Antioquia"/>
    <n v="70062001"/>
    <s v="Organizaciones comunales asesoradas para en el cumplimiento de requisitos legales"/>
    <s v="*Soporte técnico para sostenibilidad del sistema y acompañamiento a procesos de elecciones comunales._x000a_*Apoyo a procesos de gestión documental._x000a_*Sostenibilidad y ajustes de desarrollo vinculado al sistema Mercurio_x000a_*Instalación configuración y alojamiento en Servidores externos_x000a_"/>
    <m/>
    <m/>
    <m/>
    <m/>
    <m/>
    <x v="2"/>
    <m/>
    <m/>
    <m/>
    <s v="Hector Albeiro Correa"/>
    <s v="Tipo C:  Supervisión"/>
    <s v="Integral "/>
  </r>
  <r>
    <x v="8"/>
    <n v="93141500"/>
    <s v="Fortalecimiento y fomento de la incidencia de las organizaciones comunales del departamento de Antioquia "/>
    <d v="2018-06-01T00:00:00"/>
    <s v="6 meses "/>
    <s v="Contratación Directa - Contratos Interadministrativos"/>
    <s v="Recursos propios"/>
    <n v="586000000"/>
    <n v="586000000"/>
    <s v="NO"/>
    <s v="N/A"/>
    <s v="JorgeMario Duran Franco"/>
    <s v="Secretario de Despacho"/>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s v="Fortalecimiento de la organización Comunal en el departamento de Antioquia ($455000000)- Incidencia Comunal en escenarios de Participación($131000000)"/>
    <s v="70062001-70064001"/>
    <s v="Organizaciones comunales asesoradas para en el cumplimiento de requisitos legales. - Programa formador de formadores participando en proceso de réplica de conocimientos con organismos comunales y sociales. formulado e implementado. - Programa de formación de dignatarios comunales, representantes de organizaciones sociales y ediles, formulado e implementado,  Programa de Conciliación y Convivencia Comunal formulado e implementado y Organizaciones comunales en los Consejos Municipales de Participación Ciudadana y Control Social, Consejos Municipales de Política Social (COMPOS), Consejos Municipales de Desarrollo Rural (CMDR) y Consejos Territoriales de Planeación (CTP), participando"/>
    <s v="Diseño y prueba piloto de la escuela virtual, implementación de la estrategía de fortalecimiento comunal en el Departamento de Antioquia en Asesorías para el cumplimiento de requisitos legales, formación de dignatarios, estrategía de formador de formadores, proceso de concilación  y convicencia comunal e incidencia de las organziaciones comunales en el desarrollo territorial"/>
    <m/>
    <m/>
    <m/>
    <m/>
    <m/>
    <x v="2"/>
    <m/>
    <m/>
    <m/>
    <s v="Hector Albeiro Correa"/>
    <s v="Tipo C:  Supervisión"/>
    <s v="Integral "/>
  </r>
  <r>
    <x v="8"/>
    <n v="93141500"/>
    <s v="Diseño del modulo de IVC y Control Social en la plataforma de Gestión Transparente."/>
    <d v="2018-03-01T00:00:00"/>
    <s v="9 meses"/>
    <s v="Mínima cuantía"/>
    <s v="Recursos propios"/>
    <n v="72000000"/>
    <n v="72000000"/>
    <s v="NO"/>
    <s v="N/A"/>
    <s v="JorgeMario Duran Franco"/>
    <s v="Secretario de Despacho"/>
    <s v="3839070"/>
    <s v="jorge.duran@antioquia.gov.co"/>
    <s v="Fortalecimiento del Movimiento Comunal y las Organizaciones Sociales"/>
    <s v="Organizaciones comunales asesoradas para en el cumplimiento de requisitos legales "/>
    <s v="Fortalecimiento de la organización Comunal en el departamento de Antioquia"/>
    <n v="70062001"/>
    <s v="Organizaciones comunales asesoradas para en el cumplimiento de requisitos legales "/>
    <s v="Desarrollo del modulo de IVC y Control Social en la Plataforma de Gestión Transparente"/>
    <m/>
    <m/>
    <m/>
    <m/>
    <m/>
    <x v="2"/>
    <m/>
    <m/>
    <m/>
    <s v="Hector Albeiro Correa"/>
    <s v="Tipo C:  Supervisión"/>
    <s v="Integral "/>
  </r>
  <r>
    <x v="8"/>
    <n v="93141500"/>
    <s v="Prestación de Servicios profesionales y de apoyo a la gestión para impulsar y desarrollar los programas estratégicos de la Secretaría de Participación Ciudadana y Desarrollo Social en el Departamento de Antioquia"/>
    <d v="2017-02-17T00:00:00"/>
    <s v="10 meses"/>
    <s v="Contratación Directa - Contratos Interadministrativos"/>
    <s v="Recursos propios"/>
    <n v="1190000000"/>
    <n v="357000000"/>
    <s v="SI"/>
    <s v="Aprobadas"/>
    <s v="Jorge Mario Duran Franco"/>
    <s v="Secretario "/>
    <s v="3839070"/>
    <s v="jorge.duran@antioquia.gov.co"/>
    <s v="Fortalecimiento del Movimiento Comunal y las Organizaciones Sociales"/>
    <s v="Organizaciones comunales asesoradas para en el cumplimiento de requisitos legales - Programa formador de formadores participando en proceso de réplica de conocimientos con organismos comunales y sociales. formulado e implementado"/>
    <s v="Fortalecimiento de la organización Comunal en el departamento de Antioquia"/>
    <n v="70062001"/>
    <s v="Numero de organizaciones comunales existente en los 118 municipios de la competencia que cumplen los 4 mínimos organizativos (personería Jurídica vigente, estatutos actualizados y aprobados, Dignatario o directivos electos- Sin vacantes, Libros reglamentarios registrados) - Número formadores cualificados - Número de replicas municipales realizadas por los formadores&quot;"/>
    <s v="*Caracterización para la identificación de las necesidades y prioridades de las organizaciones comunales, sociales y ediles en temas de fortalecimiento. - *Construcción de propuesta anualizada de caracterización por subregiones del departamento. - * Desarrollo de procesos de caracterización de afiliados por subregiones. - *implementación de acciones orientadas al desarrollo del procedimiento de Inspección, Vigilancia y Control - *Diseño de propuesta técnica, metodológica y temática para la actualización y recertificación de los formadores comunales del departamento. - *Caracterización del Programa Formador de Formadores y los formadores comunales del departamento. - *Proceso formativo y de actualización de conocimientos para la recertificación de los formadores comunales. - * Formadores comunales en ejercicio, realizando proceso de réplica de conocimientos en organismos comunales."/>
    <n v="6868"/>
    <n v="6868"/>
    <d v="2017-04-17T00:00:00"/>
    <n v="2017060078114"/>
    <n v="4600006706"/>
    <x v="1"/>
    <s v="Universidad de Antioquia - Escuela de gobierno"/>
    <s v="En ejecución"/>
    <s v="El contrato N°4600006706 de 2017 tuvo aprobación de vigencias futuras, por lo cual se indico en la casilla de vigencia actual los recursos aprobados para ejecutar  en la vigencia 2018."/>
    <s v="Ledys Quintero , Eliana Vanegas"/>
    <s v="Tipo C:  Supervisión"/>
    <s v="Integral "/>
  </r>
  <r>
    <x v="8"/>
    <n v="93141500"/>
    <s v="Realizar una convocatoria pública que promueva el enfoque diferencial integral y fortalezca la diversidad cultural de los territorios y los grupos poblacionales en Antioquia "/>
    <d v="2018-06-01T00:00:00"/>
    <s v="4,5 meses"/>
    <s v="Régimen Especial - Artículo 96 Ley 489 de 1998"/>
    <s v="Recursos propios"/>
    <n v="16000000"/>
    <n v="16000000"/>
    <s v="NO"/>
    <s v="NA"/>
    <s v="JorgeMario Duran Franco"/>
    <s v="Secretario de Despacho"/>
    <s v="3839070"/>
    <s v="jorge.duran@antioquia.gov.co"/>
    <s v="Fortalecimiento gestión para el desarrollo y la cohesión territorial todo el departamento del Antioquia"/>
    <s v="Número de organizaciones comunales y sociales en convocatorias públicas departametnales participando"/>
    <s v="Fortalecimiento gestión para el desarrollo y la cohesión territorial todo el departamento del Antioquia"/>
    <n v="70057001"/>
    <s v="Número de organizaciones comunales y sociales  que se presentan a las convocatorias departamentales por subregión. - Número de organizaciones comunales y sociales con proyectos financiados por el gobierno departamental"/>
    <s v="Construir una ruta de gestión y canalización de oferta pública departamental para la sostenibilidad financiera, técnica y administrativa de las organizaciones sociales y comunales. - *Apoyo técnico al antes, durante y después de la convocatoria. - *Desarrollar un proceso de asistencia técnica para las organizaciones sociales y comunales participante en las convocatoria y las acreedores de los estímulos. - Fortalecer las organizaciones sociales y comunales a través de la cofinanciación de los proyectos que le aporten a la gestión para el desarrollo y la cohesión territorial. - Desarrollar un proceso de asistencia técnica para las organizaciones sociales y comunales acreedores de los estímulos"/>
    <m/>
    <m/>
    <m/>
    <m/>
    <m/>
    <x v="2"/>
    <m/>
    <m/>
    <m/>
    <s v="Isabel Cristina Cardona "/>
    <s v="Tipo C:  Supervisión"/>
    <s v="Integral "/>
  </r>
  <r>
    <x v="8"/>
    <n v="93141500"/>
    <s v="Articular acciones dirigidas a implementar estrategias que permitan la consolidación del Sistema Departamental de Participación y el Fortalecimiento de los organismos comunales y sociales en Antioquia. "/>
    <d v="2017-07-01T00:00:00"/>
    <s v="4 meses"/>
    <s v="Contratación Directa - Contratos Interadministrativos"/>
    <s v="Recursos propios"/>
    <n v="2150000000"/>
    <n v="650000000"/>
    <s v="SI"/>
    <s v="Aprobadas"/>
    <s v="Jorge Mario Duran Franco"/>
    <s v="Secretario de Despacho"/>
    <s v="3839070"/>
    <s v="jorge.duran@antioquia.gov.co"/>
    <s v="Fortalecimiento de las instancias, mecanismos y espacios de participación ciudadana"/>
    <s v="Número de Consejos de Participación Ciudadana y Control Social creados y fortalecidos"/>
    <s v="Fortalecimiento y consolidación del Sistema de Participación Ciudadana y Control Social en todo el Departamento de Antioquia."/>
    <n v="70063001"/>
    <s v="Fortalecer 11 Consejos Municipales de Participación Ciudadana y CS "/>
    <s v="Formación Ciudadana para la Participación y la Convivencia._x000a__x000a_Comunicación e Información para el Desarrollo._x000a__x000a_Movilización social para la incidencia y formulación de la política Pública de Participación Ciudadana_x000a__x000a_Estrategia de seguimiento, monitoreo y evaluación."/>
    <n v="7337"/>
    <n v="7337"/>
    <d v="2017-07-26T00:00:00"/>
    <n v="2017060097072"/>
    <n v="4600007202"/>
    <x v="1"/>
    <s v="Institución Universitaria Colegio Mayor "/>
    <s v="En etapa precontractual"/>
    <s v="El contrato N°4600007202  de 2017 tuvo aprobación de vigencias futuras, por lo cual se indico en la casilla de vigencia actual los recursos aprobados para ejecutar  en la vigencia 2018"/>
    <s v="Maria Dioni Medina - Eliana  - Vanegas - Juan Camilo Montoya - Ivan de Jesús Rodriguez"/>
    <s v="Tipo C:  Supervisión"/>
    <s v="Integral "/>
  </r>
  <r>
    <x v="8"/>
    <n v="93141500"/>
    <s v="Practicantes de excelencia para la Secretaría de Participación Ciudadana y Desarrollo Social "/>
    <d v="2018-01-01T00:00:00"/>
    <s v="12 meses"/>
    <s v="N/A"/>
    <s v="Recursos propios"/>
    <n v="192000000"/>
    <n v="192000000"/>
    <s v="NO"/>
    <s v="N/A"/>
    <s v="Jorge Mario Duran Franco"/>
    <s v="Secretario de Despacho"/>
    <s v="3839070"/>
    <s v="jorge.duran@antioquia.gov.co"/>
    <m/>
    <m/>
    <m/>
    <m/>
    <m/>
    <m/>
    <m/>
    <m/>
    <m/>
    <m/>
    <m/>
    <x v="2"/>
    <m/>
    <m/>
    <s v="Se realizó traslado presupuestal Certificado de Disponibilidad Presupuestal N°93.749.040 a la Secretaría de Gestión Humana para la contratación de practicantes de excelencia"/>
    <s v="Eliana Vanegas"/>
    <s v="Tipo C:  Supervisión"/>
    <s v="Integral "/>
  </r>
  <r>
    <x v="8"/>
    <n v="93141500"/>
    <s v="Renovación de licencias requeridas por la Secretaría Office 365, Mercurio (60 licencias) "/>
    <d v="2018-01-01T00:00:00"/>
    <s v="12 meses "/>
    <s v="N/A"/>
    <s v="Recursos propios"/>
    <n v="20000000"/>
    <n v="20000000"/>
    <s v="NO"/>
    <s v="N/A"/>
    <s v="Jorge Mario Duran Franco"/>
    <s v="Secretario de Despacho"/>
    <s v="3839070"/>
    <s v="jorge.duran@antioquia.gov.co"/>
    <m/>
    <m/>
    <m/>
    <m/>
    <m/>
    <m/>
    <m/>
    <m/>
    <m/>
    <m/>
    <m/>
    <x v="2"/>
    <m/>
    <m/>
    <m/>
    <s v="Eliana Vanegas"/>
    <s v="Tipo C:  Supervisión"/>
    <s v="Integral "/>
  </r>
  <r>
    <x v="8"/>
    <n v="93141500"/>
    <s v="Desarrollo e implementación de acciones comunicativas y eventos para los diferentes proyectos de la secretaría "/>
    <d v="2018-01-01T00:00:00"/>
    <s v="12 meses "/>
    <s v="N/A"/>
    <s v="Recursos Propios "/>
    <n v="190000000"/>
    <n v="190000000"/>
    <s v="NO"/>
    <s v="N/A"/>
    <s v="Jorge Mario Duran Franco"/>
    <s v="Secretario de Despacho"/>
    <s v="3839070"/>
    <s v="jorge.duran@antioquia.gov.co"/>
    <m/>
    <m/>
    <m/>
    <m/>
    <m/>
    <m/>
    <m/>
    <m/>
    <m/>
    <m/>
    <m/>
    <x v="2"/>
    <m/>
    <m/>
    <s v="Se transfiere Certificado de Disponibilidad Presupuestal N°3500039023, 3500039023, 3500039024 a la Oficina de Comunicaciones para la contratación de temas comunicacionales de la Secretaría de Participación "/>
    <s v="Eliana Vanegas"/>
    <s v="Tipo C:  Supervisión"/>
    <s v="Integral "/>
  </r>
  <r>
    <x v="8"/>
    <n v="93141500"/>
    <s v="Convocatoria de estimulos IDEAS EN GRANDE "/>
    <d v="2018-02-01T00:00:00"/>
    <s v="10 meses "/>
    <s v="N/A"/>
    <s v="Recursos Propios "/>
    <n v="2400000000"/>
    <n v="2400000000"/>
    <s v="NO"/>
    <s v="N/A"/>
    <s v="Jorge Mario Duran Franco"/>
    <s v="Secretario de Despacho"/>
    <s v="3839070"/>
    <s v="jorge.duran@antioquia.gov.co"/>
    <m/>
    <m/>
    <m/>
    <m/>
    <m/>
    <m/>
    <m/>
    <m/>
    <m/>
    <m/>
    <m/>
    <x v="2"/>
    <m/>
    <m/>
    <s v="Con fundamento en la Ordenanza 21 de 2015 y en el Decreto 0708 de 2013, se establecio la convocatoria Ideas en grande y para la presente vigencia se contempló un presupuesto de $2.400.000.000"/>
    <s v="Ivan Jesus Rodriguez Vargas "/>
    <s v="Tipo C:  Supervisión"/>
    <s v="Integral "/>
  </r>
  <r>
    <x v="9"/>
    <s v="80131502"/>
    <s v="SERVICIO DE ARRENDAMIENTO DEL INMUEBLE QUE SERVIRÁ COMO SEDE PRINCIPAL DEL PROGRAMA INSTITUCIONAL &quot;BANCO DE LA GENTE&quot;"/>
    <d v="2018-01-03T00:00:00"/>
    <s v="11 meses 18 días"/>
    <s v="Contratación Directa - Arrendamiento o Adquisición de Bienes Inmuebles"/>
    <s v="Porpios"/>
    <n v="82500000"/>
    <n v="82500000"/>
    <s v="NO"/>
    <s v="N/A"/>
    <s v="Luis Enrique Valderrama"/>
    <s v="Director"/>
    <s v="3835140"/>
    <s v="bancodelagente@antioquia.gov.co"/>
    <s v="Fomento y Apoyo para el Emprendimiento y Fortalecimiento Empresarial"/>
    <s v="Unidades productivas intervenidas en fortalecimiento empresarial."/>
    <s v="Fortalecimiento empresarial RP todo el departamento, Antioquia, Occidente."/>
    <n v="110010001"/>
    <s v="Unidades productivas de textil confección fortalecidas."/>
    <s v="Fortalecimiento empresarial de unidades productivas, asesoria y capacitación, participación en ferias y eventos."/>
    <m/>
    <m/>
    <m/>
    <m/>
    <m/>
    <x v="2"/>
    <m/>
    <m/>
    <m/>
    <s v="Luis Enrique Valderrama Rueda"/>
    <s v="Tipo C:  Supervisión"/>
    <s v="Técnica, Juridica, administrativa, contable y/o financiera"/>
  </r>
  <r>
    <x v="9"/>
    <m/>
    <s v="DESARROLLO Y PUESTA EN MARCHA Y ADMINISTRACIÓN DEL PORTAL WEB &quot;BANCO DE LA GENTE&quot; informatica"/>
    <d v="2018-05-01T00:00:00"/>
    <s v="7 MESES"/>
    <s v="Selección Abreviada - Menor Cuantía"/>
    <s v="Porpios"/>
    <n v="150000000"/>
    <n v="15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2"/>
    <m/>
    <m/>
    <s v="Se hará un CDP para que la Dirección de Informatica adelante la respecativa contratación"/>
    <m/>
    <m/>
    <m/>
  </r>
  <r>
    <x v="9"/>
    <m/>
    <s v="ADQUISICION E IMPLEMENTACIÓN DEL SISTEMA DIGITURNOS (CDP PARA INFORMATICA) informatica"/>
    <d v="2018-05-01T00:00:00"/>
    <s v="7 MESES"/>
    <s v="Mínima cuantía"/>
    <s v="Porpios"/>
    <n v="17000000"/>
    <n v="17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2"/>
    <m/>
    <m/>
    <s v="Se hará un CDP para que la Dirección de Informatica adelante la respecativa contratación"/>
    <m/>
    <m/>
    <m/>
  </r>
  <r>
    <x v="9"/>
    <m/>
    <s v="FERIAS Y EVENTOS PROMOCIÓN BANCO DE LA GENTE EN VARIOS MUNICIPIOS CDP COMUNICACIONES"/>
    <d v="2018-05-01T00:00:00"/>
    <s v="7 MESES"/>
    <s v="Mínima cuantía"/>
    <s v="Propios"/>
    <n v="200000000"/>
    <n v="20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n v="110010001"/>
    <m/>
    <m/>
    <m/>
    <m/>
    <m/>
    <m/>
    <m/>
    <x v="2"/>
    <m/>
    <m/>
    <s v="Se hará un CDP para que la Subgerencia de comunicaciones"/>
    <m/>
    <m/>
    <m/>
  </r>
  <r>
    <x v="9"/>
    <m/>
    <s v="SERVICIOS DE PUBLICIDAD Y COMUNICACIONES BANCO DE LA GENTE comunicaciones"/>
    <d v="2018-05-01T00:00:00"/>
    <s v="7 MESES"/>
    <s v="Mínima cuantía"/>
    <s v="Propios"/>
    <n v="150000000"/>
    <n v="150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
    <n v="110010001"/>
    <m/>
    <m/>
    <m/>
    <m/>
    <m/>
    <m/>
    <m/>
    <x v="2"/>
    <m/>
    <m/>
    <s v="Se hará un CDP para que la Subgerencia de comunicaciones"/>
    <m/>
    <m/>
    <m/>
  </r>
  <r>
    <x v="9"/>
    <m/>
    <s v="ACOMETIDA DE LA FIBRA OPTICA LAND TO LAND DESDE EL DAD A LA SEDE DEL BANCO DE LA GENTE. Informatica"/>
    <d v="2018-05-01T00:00:00"/>
    <s v="4 MESES"/>
    <s v="Mínima cuantía"/>
    <s v="Propios"/>
    <n v="35000000"/>
    <n v="35000000"/>
    <s v="NO"/>
    <s v="N/A"/>
    <s v="Luis Enrique Valderrama"/>
    <s v="Director"/>
    <s v="3835140"/>
    <s v="bancodelagente@antioquia.gov.co"/>
    <s v="Fomento y Apoyo para el Emprendimiento y Fortalecimiento Empresarial"/>
    <s v="Unidades productivas intervenidas en fortalecimiento empresarial."/>
    <s v="Incremento de los recursos del sistema financiero para Emprendimiento y Fortalecimiento Empresarial Todo El Departamento, Antioquia, Occidente."/>
    <n v="110010001"/>
    <m/>
    <m/>
    <m/>
    <m/>
    <m/>
    <m/>
    <m/>
    <x v="2"/>
    <m/>
    <m/>
    <s v="Se hará un CDP para que la Dirección de Informatica adelante la respecativa contratación"/>
    <m/>
    <m/>
    <m/>
  </r>
  <r>
    <x v="9"/>
    <s v="93121607"/>
    <s v=" “Desarrollar el modelo de gestión y las actividades para impulsar la_x000a_cooperación internacional, la inversión extranjera y la promoción del departamento de_x000a_Antioquia. "/>
    <d v="2018-04-09T00:00:00"/>
    <s v="08 Meses"/>
    <s v="Selección Abreviada - Menor Cuantía"/>
    <s v="Recursos propios"/>
    <n v="557517903"/>
    <n v="557517903"/>
    <s v="NO"/>
    <s v="N/A"/>
    <s v="Yomar Andrés Benítez Álvarez"/>
    <s v="Director"/>
    <s v="3838359"/>
    <s v="yomar.benitez@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2"/>
    <m/>
    <m/>
    <m/>
    <s v="Luis Carlos Mejía Heredia"/>
    <s v="Tipo C:  Supervisión"/>
    <s v="Técnica, Juridica, administrativa, contable y/o financiera"/>
  </r>
  <r>
    <x v="9"/>
    <n v="80101502"/>
    <s v="Estrategia de fomento, visibilización y gestión a la inversión turística a nivel  nacional e internacional de las subregiones de Antioquia."/>
    <d v="2018-01-15T00:00:00"/>
    <s v="11 meses"/>
    <s v="Contratación Directa - Prestación de Servicios y de Apoyo a la Gestión Persona Natural"/>
    <s v="Recursos propios"/>
    <n v="926482097"/>
    <n v="926482097"/>
    <s v="NO"/>
    <s v="N/A"/>
    <s v="Cyomara Ríos"/>
    <s v="Profesional Universitario"/>
    <s v="3838633"/>
    <s v="cyomara.rios@antioquia.gov.co"/>
    <s v="Competitividad y promoción del turismo"/>
    <s v="Participaciones en eventos culturales y ferias estratégicas a nivel nacional e internacional. "/>
    <s v="Desarrollo de la competitividad y la promoción del turismo en el Departamento de Antioquia"/>
    <s v="1300 Y 220053"/>
    <s v="Participaciones en eventos culturales y ferias estratégicas a nivel nacional e internacional. "/>
    <s v="Participación en:_x000a_*Vitrina Turística Anato 2018._x000a_*Saihc 2018"/>
    <m/>
    <m/>
    <m/>
    <m/>
    <m/>
    <x v="2"/>
    <m/>
    <m/>
    <m/>
    <s v="Cyomara Ríos"/>
    <s v="Tipo C:  Supervisión"/>
    <s v="Técnica"/>
  </r>
  <r>
    <x v="9"/>
    <n v="73131507"/>
    <s v="Fortalecimiento de la productividad y competitividad del sector cafetero en el Departamento de Antioquia."/>
    <d v="2018-07-01T00:00:00"/>
    <s v="7 meses"/>
    <s v="Contratación Directa - Contratos Interadministrativos"/>
    <s v="Recursos propios"/>
    <n v="150000000"/>
    <n v="150000000"/>
    <s v="NO"/>
    <m/>
    <s v="Piedad del Pilar Aragon Medina"/>
    <s v="Gerente "/>
    <s v="3838638"/>
    <s v="piedaddelpilar.aragon@antioquia.gov.co"/>
    <m/>
    <s v="Unidades Productivas intervenidas en Fortalecimiento Empresarial"/>
    <s v="Fortalecimiento de la productividad y competitividad del sector cafetero en el Departamento de Antioquia."/>
    <s v="14-0066"/>
    <s v="31010101, 31010102"/>
    <s v="Servicio de extension en calidad del café, Programa de relevo generacional, participacion en ferias y eventos."/>
    <m/>
    <m/>
    <m/>
    <m/>
    <m/>
    <x v="2"/>
    <m/>
    <m/>
    <m/>
    <m/>
    <m/>
    <m/>
  </r>
  <r>
    <x v="9"/>
    <n v="80101508"/>
    <s v=" CONSOLIDAR 120 GRUPOS DE INVESTIGACIÓN ESCOLAR BAJO LA METODOLOGÍA DEL PROGRAMA ONDAS DE COLCIENCIAS EN EL DEPARTAMENTO DE ANTIOQUIA GENERANDO ESPACIOS DE APROPIACIÓN SOCIAL DEL CONOCIMIENTO EN CIENCIA, TECNOLOGÍA E INNOVACIÓN EN LA EDUCACIÓN BÁSICA Y MEDIA. "/>
    <d v="2018-01-01T00:00:00"/>
    <s v="5 meses"/>
    <s v="Contratación Directa "/>
    <s v="Recursos propios"/>
    <n v="100000000"/>
    <n v="100000000"/>
    <s v="NO"/>
    <s v="N/A"/>
    <s v="Mariela  Ríos Osorio "/>
    <s v="Profesional U."/>
    <s v="3839404"/>
    <s v="mariela.rios@antioquia.gov.co"/>
    <s v="Fortalecimiento del Sistema Departamental de Ciencia, tecnología e innovación (SDCTI)."/>
    <s v="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
    <s v="Desarrollo de capacidades_x000a_"/>
    <m/>
    <m/>
    <m/>
    <m/>
    <m/>
    <x v="2"/>
    <m/>
    <m/>
    <m/>
    <s v="Mariela Ríos Osorio"/>
    <s v="Tipo C:  Supervisión"/>
    <s v="Tecnica, Administrativa, Financiera."/>
  </r>
  <r>
    <x v="9"/>
    <n v="80101601"/>
    <s v="_x000a_Identificar retos y soluciones a necesidades de las subregiones plantadas desde los CUEE, validar , clasificar y premiar las soluciones ganadoras. Proyecto de I+D+I "/>
    <d v="2018-04-01T00:00:00"/>
    <s v="9 meses"/>
    <s v="selección abreviada"/>
    <s v="Recursos propios"/>
    <n v="756000000"/>
    <n v="756000000"/>
    <s v="NO"/>
    <s v="N/A"/>
    <s v="Luis Orlando Echavarría Cuartas"/>
    <s v="Profesional U."/>
    <s v="3839403"/>
    <s v="luis.echavarria@antioquia.gov.co"/>
    <s v="Fortalecimiento del Sistema Departamental de Ciencia, tecnología e innovación (SDCTI)."/>
    <s v="Proyectos de I+D+I cofinanciados"/>
    <s v="Apoyo a la Generación de Conocimiento, Transferencia tecnológica e Innovación en el Depto de Antioquia"/>
    <s v="11-0006"/>
    <s v="Proyectos de I+D+I"/>
    <s v="Identificación_x000a_Evaluacion y seleccion_x000a_Acompañamiento_x000a_"/>
    <m/>
    <m/>
    <m/>
    <m/>
    <m/>
    <x v="2"/>
    <m/>
    <m/>
    <m/>
    <s v="Luis Orlando Echavarría Cuartas"/>
    <s v="Tipo C:  Supervisión"/>
    <s v="Tecnica, Administrativa, Financiera."/>
  </r>
  <r>
    <x v="9"/>
    <n v="80101508"/>
    <s v="Fortalecer el sistema departamental de CTeI mediante la generación de capacidades de los agentes, consolidando 8 comité universidad empresa, estado CUEE en las subregiones del Departamento, a través de la generación de acuerdos y lineamientos estrategicos.Proyecto.  Comité Universidad, Empresa, Estado CUEE "/>
    <d v="2018-07-20T00:00:00"/>
    <s v="5 meses"/>
    <s v="Contrato Interadministrativo"/>
    <s v="Recursos propios"/>
    <n v="150000000"/>
    <n v="150000000"/>
    <s v="NO"/>
    <s v="N/A"/>
    <s v="Catalina Ayala Villa"/>
    <s v="Profesional U."/>
    <s v="3838628"/>
    <s v="catalina.ayala@antioquia.gov.co"/>
    <s v="Fortalecimiento del Sistema Departamental de Ciencia, tecnología e innovación (SDCTI)."/>
    <s v="Comités Universidad, Empresa, Estado formalizadas y operando en las subregiones_x000a_Acuerdos estratégicos para el fomento de la CTI en las regiones formalizados_x000a_Personas del sistema Departamental de CTeI con desarrollo de capacidades en procesos de CTeI"/>
    <s v="Apoyo al fortalecimiento de los agentes del sistema  de Ciencia, Tecnología e Innovación en el departamento de Antioquia"/>
    <s v="22-0042"/>
    <s v="Personas del sistema con capacidades en procesos de CTeI_x000a_Acuerdos de CTeI en las subregiones_x000a_CUEE formalizados y operando "/>
    <s v="Desarrollo de capacidades_x000a_Realización de acuerdos_x000a_CUEEs formalizados y funcionando"/>
    <m/>
    <m/>
    <m/>
    <m/>
    <m/>
    <x v="2"/>
    <m/>
    <m/>
    <m/>
    <s v="Catalina Ayala Villa"/>
    <s v="Tipo C:  Supervisión"/>
    <s v="Tecnica, Administrativa, Financiera."/>
  </r>
  <r>
    <x v="9"/>
    <n v="83112402"/>
    <s v="Fortalecimiento de las Redes empresariales mediadas por TIC  y Apoyo e implemantación del programa Mipyme Digital en el territorio antioqueño"/>
    <d v="2018-04-20T00:00:00"/>
    <s v="8 meses"/>
    <s v="Selección Abreviada - Menor Cuantía"/>
    <s v="Recursos propios"/>
    <n v="200000000"/>
    <n v="200000000"/>
    <s v="NO"/>
    <s v="N/A"/>
    <s v="Luis Jaime Osorio Arenas"/>
    <s v="Director CTeI"/>
    <s v="3838637"/>
    <s v="luisjaime.osorio@antioquia.gov.co"/>
    <s v="Fortalecimiento de las TIC en Redes Empresariales "/>
    <s v="Campañas de promoción y utilización de TIC "/>
    <s v="Fortalecimiento TIC empresarial"/>
    <s v="11-0011"/>
    <m/>
    <s v="Tiendas TIC, Central Digital de Abastos y campañas TIC "/>
    <m/>
    <m/>
    <m/>
    <m/>
    <m/>
    <x v="2"/>
    <m/>
    <m/>
    <m/>
    <m/>
    <m/>
    <m/>
  </r>
  <r>
    <x v="9"/>
    <n v="80101505"/>
    <s v="Fortalecimiento del sistema moda  mediante el desarrollo de estrategias de acceso a mercados, en el marco de Colombiamoda 2018."/>
    <d v="2018-01-02T00:00:00"/>
    <s v="10 Meses"/>
    <s v="Contratación Directa - No pluralidad de oferentes"/>
    <s v="Recursos propios"/>
    <n v="166552024"/>
    <n v="166552024"/>
    <s v="NO"/>
    <s v="N/A"/>
    <s v="Sandra Paola Gallejo Rojas"/>
    <s v="Profesional Universitario "/>
    <s v="3838667"/>
    <s v="sandra.gallego@antioquia.gov.co"/>
    <s v="Fomento y Apoyo para el Emprendimiento y Fortalecimiento Empresarial"/>
    <s v="Unidades productivas intervenidas en fortalecimiento empresarial."/>
    <s v="Fortalecimiento empresarial RP todo el departamento, Antioquia, Occidente."/>
    <s v="07-0050"/>
    <s v="Unidades productivas de textil confección fortalecidas."/>
    <s v="Fortalecimiento empresarial de unidades productivas, asesoria y capacitación, participación en ferias y eventos."/>
    <m/>
    <m/>
    <m/>
    <m/>
    <m/>
    <x v="2"/>
    <m/>
    <m/>
    <m/>
    <s v="Sandra Paola Gallejo Rojas"/>
    <s v="Tipo C:  Supervisión"/>
    <s v="Técnica, Juridica, administrativa, contable y o financiera"/>
  </r>
  <r>
    <x v="9"/>
    <n v="5211090004"/>
    <s v="Fortalecer la actividad artesanal en antioquia, mediente el desarrollo de estrategias de acceso a mercados."/>
    <d v="2018-07-01T00:00:00"/>
    <s v="5 Meses"/>
    <s v="Contratación Directa - Contratos Interadministrativos"/>
    <s v="Recursos propios"/>
    <n v="100000000"/>
    <n v="100000000"/>
    <s v="NO"/>
    <s v="N/A"/>
    <s v="Fabiola Vergara"/>
    <s v="Profesional Universitario "/>
    <s v="3838491"/>
    <s v="fabiola.vergara@antioquia.gov.co"/>
    <s v="Fomento y Apoyo para el Emprendimiento y Fortalecimiento Empresarial"/>
    <s v="Unidades productivas artesanales apoyadas con sellos de calidad, posicionamiento de marca, participación en ferias y eventos."/>
    <s v="Fortalecimiento empresarial RP todo el departamento, Antioquia, Occidente."/>
    <s v="14-0022"/>
    <s v="Unidades productivas artesanales con nuevos sellos y marcas. Unidades productivas artesanales con acceso a nuevos mercados."/>
    <s v="Diseño e implementación de sellos y marcas. Estudios de denominación de origen. Nuevos canales de comercialización. "/>
    <m/>
    <m/>
    <m/>
    <m/>
    <m/>
    <x v="2"/>
    <m/>
    <m/>
    <m/>
    <s v="Fabiola Vergara Vergara"/>
    <s v="Tipo C:  Supervisión"/>
    <s v="Técnica, Juridica, administrativa, contable y o financiera"/>
  </r>
  <r>
    <x v="9"/>
    <s v="80101504_x000a_81112002"/>
    <s v=" Fortalecer el tejido empresarial, mediante la realización de la convocatoria de incentivos en especie, Antójate de Antioquia, categoría INVIMA"/>
    <d v="2018-07-01T00:00:00"/>
    <s v="5 Meses"/>
    <s v="Régimen Especial - Artículo 95 Ley 489 de 1998"/>
    <s v="Recursos propios"/>
    <n v="100000000"/>
    <n v="100000000"/>
    <s v="NO"/>
    <s v="N/A"/>
    <s v="Diana Patricia Taborda Díaz"/>
    <s v="Profesional Universitaria"/>
    <s v="3838823"/>
    <s v="diana.taborda@antioquia.gov.co"/>
    <s v="Gestión de la información temática territorial como base fundamental para la planeación y el desarrollo"/>
    <s v="Incrementar el número de operaciones estadísticas en buen estado e implementadas"/>
    <s v="Fortalecimiento empresarial RP todo el departamento, Antioquia, Occidente."/>
    <s v="14-0022"/>
    <s v="Metodología diseñada y aplicada, Indicadores de competitividad por subregión"/>
    <s v="Diseñar metodologia de calculo del IDC subregional, inventario de información, implementar la metodologia, presentar resultados. "/>
    <m/>
    <m/>
    <m/>
    <m/>
    <m/>
    <x v="2"/>
    <m/>
    <m/>
    <m/>
    <s v="Diana Patricia Taborda Díaz"/>
    <s v="Tipo C:  Supervisión"/>
    <s v="Técnica, Juridica, administrativa, contable y o financiera"/>
  </r>
  <r>
    <x v="9"/>
    <s v="80101501_x000a_80101505"/>
    <s v="Fortalecer el emprendimiento mediante la creación de una Red de Emprendimiento y la realización de una convocatoria para Capital Semilla y fortalecer el tejido empresarial, mediante la realizacion de la convocatoria de incentivos en especie, Antójate de Antioquia, en sus categorías, general y victimas del conflicto"/>
    <d v="2018-04-15T00:00:00"/>
    <s v="5 Meses"/>
    <s v="Selección Abreviada - Menor Cuantía"/>
    <s v="Recursos propios"/>
    <n v="500000000"/>
    <n v="5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 Y 07-0050 Y 07-1046"/>
    <s v="Nuevas unidades productivas creadas, red de actores de emprendimeinto conformada y fortalecidas. Unidades productivas con acceso a mercados, aumento en la productividad y competitividad de unidades productivas intervenidas en fortalecimiento empresarial (incluidas las de población víctima), Participación en ferias y eventos, comisión regional y subregional de competitividad fortalecidas."/>
    <s v="Fortalecimiento Empresarial - Antojate de Antioquia, Fortalecimiento empresarial registro invima, inexmoda, artesanias de colombia, comisión regional de competitividad, participación en ferias, medición IDC por subregión, material publicitario, proyecto desarrollo de proveedores, proyecto cluster lacteos "/>
    <m/>
    <m/>
    <m/>
    <m/>
    <m/>
    <x v="2"/>
    <m/>
    <m/>
    <m/>
    <s v="Juan David Garcia Marulanda "/>
    <s v="Tipo C:  Supervisión"/>
    <s v="Técnica, Juridica, administrativa, contable y o financiera"/>
  </r>
  <r>
    <x v="9"/>
    <n v="80101506"/>
    <s v="Fomento y fortalecimiento del sector social y solidario"/>
    <d v="2018-07-01T00:00:00"/>
    <s v="5 Meses"/>
    <s v="Contratación Directa - Prestación de Servicios y de Apoyo a la Gestión Persona Jurídica"/>
    <s v="Recursos propios"/>
    <n v="100000000"/>
    <n v="100000000"/>
    <s v="NO"/>
    <s v="N/A"/>
    <s v="Gonzalo Duque Valencia"/>
    <s v="Prfoesional Unversitario"/>
    <s v="3838490"/>
    <s v="gonzalo.duque@antioquia.gov.co"/>
    <s v="Fomento y Apoyo para el Emprendimiento y Fortalecimiento Empresarial"/>
    <s v="Unidades productivas intervenidas en el fortalecimiento empresarial. "/>
    <s v="Fortalecimiento empresarial RP todo el departamento, Antioquia, Occidente."/>
    <s v="14-0022"/>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2"/>
    <m/>
    <m/>
    <m/>
    <s v="Gonzalo Duque Valencia"/>
    <s v="Tipo C:  Supervisión"/>
    <s v="Técnica, Juridica, administrativa, contable y o financiera"/>
  </r>
  <r>
    <x v="9"/>
    <n v="80101508"/>
    <s v="Diseño e implementación de una metodología de medición del índice departamental de competitividad - IDC, por subregión."/>
    <d v="2018-07-01T00:00:00"/>
    <s v="5 Meses"/>
    <s v="Contratación Directa - Contratos Interadministrativos"/>
    <s v="Recursos propios"/>
    <n v="263447976"/>
    <n v="263447976"/>
    <s v="NO"/>
    <s v="N/A"/>
    <s v="Harlinton Smith Arango"/>
    <s v="Profesional Universitario "/>
    <n v="3838633"/>
    <s v="harlinton.arango@antioquia.gov.co"/>
    <s v="Fomento de sinergias para la promoción y mejoramiento de la empleabilidad en las regiones del Departamento."/>
    <s v="Disminuir tasa de informalidad, disminuir la tasa de desempleo."/>
    <s v="Mejoramiento y promoción de la empleabilidad, todo el departamento, Antioquia, Occidente."/>
    <s v="10-0027"/>
    <s v="Personas capacitadas, incremento del nivel de empleabilidad."/>
    <s v="Capacitación y asesoria en ruta de empleabilidad, ferias de empleabilidad."/>
    <m/>
    <m/>
    <m/>
    <m/>
    <m/>
    <x v="2"/>
    <m/>
    <m/>
    <m/>
    <s v="Harlinton Smith Arango"/>
    <s v="Tipo C:  Supervisión"/>
    <s v="Técnica, Juridica, administrativa, contable y o financiera"/>
  </r>
  <r>
    <x v="9"/>
    <n v="80101505"/>
    <s v="Fomento del acceso a mercados de los empresarios antioqueños, por medio de la creación de la Tienda &quot;Antójate de Antioquia&quot;"/>
    <d v="2018-05-10T00:00:00"/>
    <s v="7 MESES"/>
    <s v="Selección Abreviada - Menor Cuantía"/>
    <s v="Recursos propios"/>
    <n v="350000000"/>
    <n v="35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s v="140022001 "/>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2"/>
    <m/>
    <m/>
    <m/>
    <m/>
    <m/>
    <m/>
  </r>
  <r>
    <x v="9"/>
    <n v="80101505"/>
    <s v="Fortalecimiento empresarial mediante el desarrollo de proveedores por parte de empresas ancla a unidades productivas antioqueñas"/>
    <d v="2018-07-01T00:00:00"/>
    <s v="7 MESES"/>
    <s v="Contratación Directa - Prestación de Servicios y de Apoyo a la Gestión Persona Jurídica"/>
    <s v="Recursos propios"/>
    <n v="100000000"/>
    <n v="1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40022001"/>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2"/>
    <m/>
    <m/>
    <m/>
    <m/>
    <m/>
    <m/>
  </r>
  <r>
    <x v="9"/>
    <n v="80101505"/>
    <s v="Capacitación a actores locales en metodologías de políticas de trabajo decente en el Departamento de Antioquia."/>
    <d v="2018-07-01T00:00:00"/>
    <s v="7 MESES"/>
    <s v="Contratación Directa - Contratos Interadministrativos"/>
    <s v="Recursos propios"/>
    <n v="100000000"/>
    <n v="100000000"/>
    <s v="NO"/>
    <s v="N/A"/>
    <s v="Juan David Garcia Marulanda "/>
    <s v="Profesional Especializado"/>
    <n v="3838648"/>
    <s v="juandavid.garcia@antioquia.gov.co"/>
    <s v="Fomento y Apoyo para el Emprendimiento y Fortalecimiento Empresarial"/>
    <s v="Unidades productivas intervenidas en el fortalecimiento empresarial. Empresas acompañadas en los procesos para el inicio de operaciones. Unidades productivas intervenidas en fortalecimoento empresarial."/>
    <s v="Fortalecimiento empresarial RP todo el departamento, Antioquia, Occidente."/>
    <n v="100027001"/>
    <s v="Empresarios capacitados en economía solidaria y formas organizativas, empresarios asociados en alguna de las modalidades de economía solidaria"/>
    <s v="Capacitación  en economía solidaria y las diferentes modalidades de asociatividad, asesoría y acompañamiento en la coformación de organizaciones solidarias"/>
    <m/>
    <m/>
    <m/>
    <m/>
    <m/>
    <x v="2"/>
    <m/>
    <m/>
    <m/>
    <m/>
    <m/>
    <m/>
  </r>
  <r>
    <x v="9"/>
    <m/>
    <s v="FERIAS Y EVENTOS PROMOCIÓN BANCO DE LA GENTE EN VARIOS MUNICIPIOS CDP COMUNICACIONES"/>
    <d v="2018-04-01T00:00:00"/>
    <s v="7 MESES"/>
    <s v="Selección Abreviada - Menor Cuantía"/>
    <s v="Recursos propios"/>
    <n v="250000000"/>
    <n v="250000000"/>
    <s v="NO"/>
    <s v="N/A"/>
    <m/>
    <m/>
    <m/>
    <m/>
    <m/>
    <m/>
    <m/>
    <m/>
    <m/>
    <m/>
    <m/>
    <m/>
    <m/>
    <m/>
    <m/>
    <x v="2"/>
    <m/>
    <m/>
    <s v="Se hará un CDP para que se realice la contratación por la Susecretaría de Comunicaciones"/>
    <m/>
    <m/>
    <m/>
  </r>
  <r>
    <x v="9"/>
    <n v="80131802"/>
    <s v="REALIZAR AVALÚO COMERCIAL DE LOS INMUBLES IDENTIFICADOS CON LAS MATRÍCULAS INMOBILIARIAS No. 034-67785, 034-67786, 034-67787, 034-67788, 034-67789, 034-67790 Y 034-67791 VOLCAN DE LODO, UBICADOS EN EL MUNICIPIO DE ARBOLETES."/>
    <d v="2018-03-21T00:00:00"/>
    <s v="3 MESES"/>
    <s v="Mínima cuantía"/>
    <s v="Recursos propios"/>
    <n v="15000000"/>
    <n v="15000000"/>
    <s v="NO"/>
    <s v="N/A"/>
    <s v="Cyomara  Rios Flores"/>
    <s v="Profesional Universitaria"/>
    <s v="3838637"/>
    <s v="cyomara.rios@antioquia.gov.co"/>
    <s v="Cooperación Internacional para el Desarrollo"/>
    <s v="Proyectos apoyados con recursos de cooperación internacional"/>
    <s v="Implementación de Cooperación Internacional para el Desarrollo Todo el Departamento, Antioquia, Occidente."/>
    <s v="22-0053"/>
    <s v="*Proyectos detonantes del plan de desarrollo._x000a_*Proyectos subregionales selecionados por para gestión y Banco de proyectos._x000a_*Hermanamientos internacionales y cooperación técnica. * Plan estratégico de Cooperación internacional de Antioquia. * Promoción internacional de las potencialidades de Antioquia."/>
    <s v="*Gestión de hermanamientos acordados y memorandos de entendimiento para la cooperación. _x000a_*Agendas de relacionamiento y cooperación internacional._x000a_*Ferias, misiones y participación en eventos internacionales. *Prompción del portafolio de Proyectos Detonantes de Antioquia. * Observatorio de oportunidades internacionales. *Plan de promoción internacional &quot;El Mundo pasa por Antioquia&quot;."/>
    <m/>
    <m/>
    <m/>
    <m/>
    <m/>
    <x v="2"/>
    <m/>
    <m/>
    <m/>
    <s v="Cyomara Ríos Florez"/>
    <s v="Tipo C:  Supervisión"/>
    <s v="Técnica, Juridica, administrativa, contable y o financiera"/>
  </r>
  <r>
    <x v="10"/>
    <n v="82121500"/>
    <s v="Servicio de impresión, fotocopiado, fax y scanner bajo la modalidad de outsourcing in house incluyendo hardware, software, administración, papel, insumos y talento humano, para atender la demanda de las distintas dependencias de la gobernación de antioquia"/>
    <d v="2017-08-01T00:00:00"/>
    <s v="26.5 meses"/>
    <s v="Selección Abreviada - Subasta Inversa"/>
    <s v="Recursos propios"/>
    <n v="2365125000"/>
    <n v="1071000000"/>
    <s v="SI"/>
    <s v="Aprobadas"/>
    <s v="Juan Carlos Arango Ramírez"/>
    <s v="Profesional Universitario (Logístico)"/>
    <s v="3839370"/>
    <s v="juan.arango@antioquia.gov.co"/>
    <m/>
    <m/>
    <m/>
    <m/>
    <m/>
    <m/>
    <n v="7481"/>
    <n v="19926"/>
    <d v="2017-10-17T00:00:00"/>
    <n v="2017060103039"/>
    <n v="4600007552"/>
    <x v="1"/>
    <s v="SUMIMAS S.A.S."/>
    <s v="En ejecución"/>
    <s v="Aportes de la FLA, SSSA y Sría General"/>
    <s v="Ruth Natalia Castro Restrepo y Rodolfo Marquez Ealo"/>
    <s v="Tipo C: Supervisión"/>
    <s v="Supervisión técnica, jurídica, administrativa y financiera."/>
  </r>
  <r>
    <x v="10"/>
    <s v="80101500 83121600 80121500 80121600 80121700"/>
    <s v="Asesoría y representación del departamento de antioquia en la acción de nulidad a instaurarse ante el consejo de estado, con el fin de solicitar las suspensión provisional y la nulidad de la decisión mediante la cual el instituto geografi agustin codazzi (igac) culminó el procedimiento de deslinde y actualización de la catografía básica de los límites departamentales de los departamentos de antioquia y chocó, sector belén de bajirá adelantado en desarrollo de la ley 1447 de 2011 y el decreto reglamentario 2381 de 2012."/>
    <d v="2017-08-27T00:00:00"/>
    <s v="16 meses"/>
    <s v="Contratación Directa - Prestación de Servicios y de Apoyo a la Gestión Persona Natural"/>
    <s v="Recursos propios"/>
    <n v="142800000"/>
    <n v="47600000"/>
    <s v="SI"/>
    <s v="Aprobadas"/>
    <s v="Juan Carlos Arango Ramírez"/>
    <s v="Profesional Universitario (Logístico)"/>
    <s v="3839370"/>
    <s v="juan.arango@antioquia.gov.co"/>
    <m/>
    <m/>
    <m/>
    <m/>
    <m/>
    <m/>
    <n v="7493"/>
    <n v="18157"/>
    <d v="2017-09-06T00:00:00"/>
    <s v="N/A"/>
    <n v="4600007251"/>
    <x v="1"/>
    <s v="RICARDO HOYOS DUQUE"/>
    <s v="En ejecución"/>
    <s v="Aporte de la Sría General"/>
    <s v="Carlos Arturo Piedrahita"/>
    <s v="Tipo C: Supervisión"/>
    <s v="Supervisión técnica, jurídica, administrativa y financiera."/>
  </r>
  <r>
    <x v="10"/>
    <s v="78131600 78131800"/>
    <s v="Prestar el servicio de almacenamiento, custodia y consulta de la información fisica de la gobernación de antioquia"/>
    <d v="2017-07-17T00:00:00"/>
    <s v="27 meses"/>
    <s v="Contratación Directa - Contratos Interadministrativos"/>
    <s v="Recursos propios"/>
    <n v="781199952"/>
    <n v="342000000"/>
    <s v="SI"/>
    <s v="Aprobadas"/>
    <s v="Juan Carlos Arango Ramírez"/>
    <s v="Profesional Universitario (Logístico)"/>
    <s v="3839370"/>
    <s v="juan.arango@antioquia.gov.co"/>
    <s v="Fortalecimiento del acceso y la calidad de la información pública"/>
    <s v="Avance del Sistema de Gestión Documental de la Administración Departamental"/>
    <s v="Fortalecimiento de la gestion documental en todo el departamento de Antioquia"/>
    <n v="220129001"/>
    <s v="Actualización del Sistema de Gestión Documental"/>
    <s v="Almacenamiento, custodia y consulta de la información"/>
    <n v="7363"/>
    <n v="16009"/>
    <d v="2017-10-10T00:00:00"/>
    <n v="2017060102716"/>
    <n v="4600007525"/>
    <x v="1"/>
    <s v="SERVICIOS POSTALES NACIONALES S.A "/>
    <s v="En ejecución"/>
    <s v="Aportes de Mana, SSSA y Sría General"/>
    <s v="Marino Gutierrez Marquez "/>
    <s v="Tipo C: Supervisión"/>
    <s v="Supervisión técnica, jurídica, administrativa y financiera."/>
  </r>
  <r>
    <x v="10"/>
    <s v="81111500 81112100"/>
    <s v="Servicio de conectividad de internet para la gobernacion de antioquia y sus sedes externas"/>
    <d v="2017-07-25T00:00:00"/>
    <s v="16 meses"/>
    <s v="Contratación Directa - Contratos Interadministrativos"/>
    <s v="Recursos propios"/>
    <n v="269423616"/>
    <n v="202067310"/>
    <s v="SI"/>
    <s v="Aprobadas"/>
    <s v="Juan Carlos Arango Ramírez"/>
    <s v="Profesional Universitario (Logístico)"/>
    <s v="3839372"/>
    <s v="juan.arango@antioquia.gov.co"/>
    <m/>
    <m/>
    <m/>
    <m/>
    <m/>
    <m/>
    <n v="7392"/>
    <n v="17413"/>
    <d v="2017-08-29T00:00:00"/>
    <n v="2017060098962"/>
    <n v="4600007217"/>
    <x v="1"/>
    <s v="VALOR + SAS"/>
    <s v="En ejecución"/>
    <s v="Aportes de la FLA y Hacienda"/>
    <s v="Alexandar Arias Ocampo"/>
    <s v="Tipo C: Supervisión"/>
    <s v="Supervisión técnica, jurídica, administrativa y financiera."/>
  </r>
  <r>
    <x v="10"/>
    <n v="83111600"/>
    <s v="Prestacion de servicios de operador de telefonia celular para la gobernación de antioquia"/>
    <d v="2017-08-01T00:00:00"/>
    <s v="28 meses"/>
    <s v="Contratación Directa - No pluralidad de oferentes"/>
    <s v="Recursos propios"/>
    <n v="850071952"/>
    <n v="334353600"/>
    <s v="SI"/>
    <s v="Aprobadas"/>
    <s v="Diana David"/>
    <s v="Profesional Universitario (Logístico)"/>
    <s v="3839016"/>
    <s v="diana.david@antioquia.gov.co"/>
    <m/>
    <m/>
    <m/>
    <m/>
    <m/>
    <m/>
    <n v="7394"/>
    <n v="5149"/>
    <d v="2017-09-01T00:00:00"/>
    <n v="2017060098928"/>
    <n v="4600007212"/>
    <x v="1"/>
    <s v="Comunicación celular S.A. COMCEL S.A."/>
    <s v="En ejecución"/>
    <s v="Aportes de la FLA, Hacienda, SSSA, "/>
    <s v="Diana David Hincapie"/>
    <s v="Tipo C: Supervisión"/>
    <s v="Supervisión técnica, jurídica, administrativa y financiera."/>
  </r>
  <r>
    <x v="10"/>
    <n v="90121500"/>
    <s v="Adquisición de tiquetes aéreos para la Gobernación de Antioquia"/>
    <d v="2017-09-05T00:00:00"/>
    <s v="15 meses"/>
    <s v="Contratación Directa - Contratos Interadministrativos"/>
    <s v="Recursos propios"/>
    <n v="2307728260"/>
    <n v="1646130260"/>
    <s v="SI"/>
    <s v="Aprobadas"/>
    <s v="Maria Victoria Hoyos "/>
    <s v="Profesional Universitario (Logístico)"/>
    <s v="3839345"/>
    <s v="victoria.hoyos@antioquia.gov.co"/>
    <m/>
    <m/>
    <m/>
    <m/>
    <m/>
    <m/>
    <n v="7571"/>
    <n v="15618"/>
    <d v="2017-10-05T00:00:00"/>
    <n v="2017060102139"/>
    <n v="4600007506"/>
    <x v="1"/>
    <s v="SERVICIO AEREO A TERRITORIOS NACIONALES S.A. SATENA"/>
    <s v="En ejecución"/>
    <s v="Aporte de las 23 dependencias de la Gobernacion de Antioquia"/>
    <s v="Maria Victoria Hoyos Velasquez"/>
    <s v="Tipo C: Supervisión"/>
    <s v="Supervisión técnica, jurídica, administrativa y financiera."/>
  </r>
  <r>
    <x v="10"/>
    <n v="78102200"/>
    <s v="Prestación de servicio de mensajería expresa que comprenda la recepción, recolección, acopio y entrega personalizada de envíos de correspondencia de la gobernación de antioquia y demás objetos postales a nivel local, nacional, e internacional, bajo estándares de celeridad, calidad y garantías del servicio in house."/>
    <d v="2017-09-25T00:00:00"/>
    <s v="15 meses"/>
    <s v="Contratación Directa - Contratos Interadministrativos"/>
    <s v="Recursos propios"/>
    <n v="578562317"/>
    <n v="452162317"/>
    <s v="SI"/>
    <s v="Aprobadas"/>
    <s v="Juan Carlos Arango Ramírez"/>
    <s v="Profesional Universitario (Logístico)"/>
    <s v="3839370"/>
    <s v="juan.arango@antioquia.gov.co"/>
    <m/>
    <m/>
    <m/>
    <m/>
    <m/>
    <m/>
    <n v="7561"/>
    <n v="19911"/>
    <d v="2017-10-05T00:00:00"/>
    <n v="2017060102512"/>
    <n v="4600007517"/>
    <x v="1"/>
    <s v="SERVICIOS POSTALES NACIONALES S.A"/>
    <s v="En ejecución"/>
    <s v="Aportes de la FLA, SSSA y Sría General"/>
    <s v="Marino Gutierrez Marquez "/>
    <s v="Tipo C: Supervisión"/>
    <s v="Supervisión técnica, jurídica, administrativa y financiera."/>
  </r>
  <r>
    <x v="10"/>
    <n v="83101804"/>
    <s v="Suministro de energia y potencia electrica para el edificio del centro administrativo departamental y la fabrica de licores y alcoholes de antioquia como usuario no regulado."/>
    <d v="2017-10-01T00:00:00"/>
    <s v="15 meses"/>
    <s v="Contratación Directa - Contratos Interadministrativos"/>
    <s v="Recursos propios"/>
    <n v="2781833847"/>
    <n v="4032642007"/>
    <s v="SI"/>
    <s v="Aprobadas"/>
    <s v="Juan Guillermo Cañas R"/>
    <s v="Profesional Universitario (técnico)"/>
    <s v="3838489"/>
    <s v="juan.canas@antioquia.gov.co"/>
    <m/>
    <m/>
    <m/>
    <m/>
    <m/>
    <m/>
    <s v="2017-SS-22-0003"/>
    <n v="0"/>
    <d v="2017-10-02T00:00:00"/>
    <n v="2017060102511"/>
    <s v="2017-SS-22-0003"/>
    <x v="1"/>
    <s v="EPM"/>
    <s v="En ejecución"/>
    <s v="El valor  de esta vigencia Futura  es superior ya que  correspponde a un CDP de vigencias futuras  de carácter global,  que incluye todos los servicios  publicos. Este se agota a medida que se va  pagando los servicios. Intevienen las Secretaria de hacienda y la FLA"/>
    <s v="Juan Guillermo Cañas"/>
    <s v="Tipo C: Supervisión"/>
    <s v="Supervisión técnica, jurídica, administrativa y financiera."/>
  </r>
  <r>
    <x v="10"/>
    <n v="78181701"/>
    <s v="Suminitro de combustible gasolina corriente, gasolina extra, acpm "/>
    <d v="2017-10-01T00:00:00"/>
    <s v="15 meses"/>
    <s v="Selección Abreviada - Subasta Inversa"/>
    <s v="Recursos propios"/>
    <n v="972967280"/>
    <n v="778373824"/>
    <s v="SI"/>
    <s v="Aprobadas"/>
    <s v="Javier Alonso Londoño H"/>
    <s v="Profesional Universitario (técnico)"/>
    <s v="3838870"/>
    <s v="javier.londono@antioquia.gov.co"/>
    <m/>
    <m/>
    <m/>
    <m/>
    <m/>
    <m/>
    <n v="7373"/>
    <n v="16756"/>
    <d v="2017-08-17T00:00:00"/>
    <n v="2017060102135"/>
    <n v="4600007507"/>
    <x v="1"/>
    <s v="DISTRACOM S.A "/>
    <s v="En ejecución"/>
    <s v="Aportes de la FLA, SSSA y Sría General"/>
    <s v="Javier Alonso Londoño"/>
    <s v="Tipo C: Supervisión"/>
    <s v="Supervisión técnica, jurídica, administrativa y financiera."/>
  </r>
  <r>
    <x v="10"/>
    <s v="721541 721512 72151200"/>
    <s v="Mantenimiento preventivo y correctivo, con suministro e instalacion de repuestos, equipos y trabajos varios, para el sistema de aire acondicionado y ventilacion mecanica del centro administrastivo departamental y sedes externas."/>
    <d v="2017-10-01T00:00:00"/>
    <s v="15 meses (en ejecución)"/>
    <s v="Selección Abreviada - Subasta Inversa"/>
    <s v="Recursos propios"/>
    <n v="239999909"/>
    <n v="168189452"/>
    <s v="SI"/>
    <s v="Aprobadas"/>
    <s v="Santiago Marín Restrepo"/>
    <s v="Profesional Universitario (técnico)"/>
    <s v="3838951"/>
    <s v="santiago.marin@antioquia.gov.co"/>
    <m/>
    <m/>
    <m/>
    <m/>
    <m/>
    <m/>
    <n v="7027"/>
    <n v="18269"/>
    <d v="2017-08-11T00:00:00"/>
    <s v="S2017060103137"/>
    <n v="4600007553"/>
    <x v="1"/>
    <s v="COOL AIR MULTIAIRES S.A.S."/>
    <s v="En ejecución"/>
    <s v="Aporte de la Sría General"/>
    <s v="Santiago Marín Restrepo"/>
    <s v="Tipo C: Supervisión"/>
    <s v="Supervisión técnica, jurídica, administrativa y financiera."/>
  </r>
  <r>
    <x v="10"/>
    <s v="72101506 "/>
    <s v="Prestación del servicio de mantenimiento preventivo y correctivo con suministro de repuestos de los ascensores y garaventa marca mitsubishi instalados en el centro administrativo departamental"/>
    <d v="2017-10-01T00:00:00"/>
    <s v="15 meses"/>
    <s v="Contratación Directa - No pluralidad de oferentes"/>
    <s v="Recursos propios"/>
    <n v="334029055"/>
    <n v="234249589"/>
    <s v="SI"/>
    <s v="Aprobadas"/>
    <s v="Santiago Marín Restrepo"/>
    <s v="Profesional Universitario (técnico)"/>
    <s v="3838951"/>
    <s v="santiago.marin@antioquia.gov.co"/>
    <m/>
    <m/>
    <m/>
    <m/>
    <m/>
    <m/>
    <n v="7381"/>
    <n v="18268"/>
    <d v="2017-10-05T00:00:00"/>
    <n v="2017060102513"/>
    <n v="4600007210"/>
    <x v="1"/>
    <s v="MITSUBISHI ELECTRIC DE COLOMBIA LTDA"/>
    <s v="En ejecución"/>
    <s v="Aporte de la Sría General"/>
    <s v="Santiago Marín Restrepo"/>
    <s v="Tipo C: Supervisión"/>
    <s v="Supervisión técnica, jurídica, administrativa y financiera."/>
  </r>
  <r>
    <x v="10"/>
    <n v="41103007"/>
    <s v="Suministro de energía térmica mediante agua helada desde la central de generación del distrito térmico hasta las instalaciones del centro administrativo departamental-cad- para ser usada en su sistema de aire acondicionado"/>
    <d v="2017-07-01T00:00:00"/>
    <s v="15 meses"/>
    <s v="Contratación Directa - Contratos Interadministrativos"/>
    <s v="Recursos propios"/>
    <n v="2089305153"/>
    <n v="2089305153"/>
    <s v="SI"/>
    <s v="Aprobadas"/>
    <s v="Juan Carlos Arango Ramírez"/>
    <s v="Profesional Universitario (Logístico)"/>
    <s v="3839370"/>
    <s v="juan.arango@antioquia.gov.co"/>
    <m/>
    <m/>
    <m/>
    <m/>
    <m/>
    <m/>
    <s v="2017-SS-22-0004 "/>
    <n v="0"/>
    <d v="2017-10-04T00:00:00"/>
    <n v="2017060092935"/>
    <s v="2017-SS-22-0004 "/>
    <x v="1"/>
    <s v="EMPRESAS PUBLICAS DE MEDELLIN E.S.P."/>
    <s v="En ejecución"/>
    <s v="Aporte de Hacienda"/>
    <s v="Santiago Marín Restrepo"/>
    <s v="Tipo C: Supervisión"/>
    <s v="Supervisión técnica, jurídica, administrativa y financiera."/>
  </r>
  <r>
    <x v="10"/>
    <n v="76111500"/>
    <s v="Prestación de servicios de aseo, cafeteria y mantenimiento gemeral, con suministro de insumos necesarios para la realización de esta labor, en las instalaciones del Centro Administrativo Departamental y Sedes externas"/>
    <d v="2017-08-01T00:00:00"/>
    <s v="14 meses"/>
    <s v="Selección Abreviada - Subasta Inversa"/>
    <s v="Recursos propios"/>
    <n v="2203503881"/>
    <n v="1844990939"/>
    <s v="SI"/>
    <s v="Aprobadas"/>
    <s v="Juan Guillermo Cañas "/>
    <s v="Profesional Universitario (técnico)"/>
    <s v="3838489"/>
    <s v="juan.canas@antioquia.gov.co"/>
    <m/>
    <m/>
    <m/>
    <m/>
    <m/>
    <m/>
    <n v="7365"/>
    <n v="18264"/>
    <d v="2017-09-01T00:00:00"/>
    <n v="2017060105691"/>
    <n v="4600007614"/>
    <x v="1"/>
    <s v="CENTRO ASEO MANTENIMIENTO PROFESIONAL S.A.S"/>
    <s v="En ejecución"/>
    <s v="Aporte de la Sría General"/>
    <s v="Juan Guillermo cañas"/>
    <s v="Tipo C: Supervisión"/>
    <s v="Supervisión técnica, jurídica, administrativa y financiera."/>
  </r>
  <r>
    <x v="10"/>
    <s v="801015000 80101600 80111700 81141900"/>
    <s v="Elaborar estrategia tecnológica y de contenidos multimedia, para la operación integral de la herramienta feria virtual antioquia honesta"/>
    <d v="2017-11-10T00:00:00"/>
    <s v="15 meses"/>
    <s v="Contratación Directa - Contratos Interadministrativos"/>
    <s v="Recursos propios"/>
    <n v="491525698"/>
    <n v="421307741"/>
    <s v="SI"/>
    <s v="N/A"/>
    <s v="Juan Carlos Arango Ramírez"/>
    <s v="Profesional Universitario (Logístico)"/>
    <s v="3839370"/>
    <s v="juan.arango@antioquia.gov.co"/>
    <m/>
    <m/>
    <m/>
    <m/>
    <m/>
    <m/>
    <n v="7963"/>
    <n v="19122"/>
    <d v="2017-11-10T00:00:00"/>
    <n v="2017060109240"/>
    <n v="4600007860"/>
    <x v="1"/>
    <s v="VALOR + SAS"/>
    <s v="En ejecución"/>
    <s v="Aporte de Gestion Humana"/>
    <s v="Ahysen Arboleda Montañez - Maria Helena Zapata Gómez -Eliana Patricia Gallego Ospina - Juan Carlos Arango Ramirez"/>
    <s v="Tipo C: Supervisión"/>
    <s v="Supervisión Colegiada B2"/>
  </r>
  <r>
    <x v="10"/>
    <s v=" 24101601"/>
    <s v="Modernización del ascensor de carga del centro administrativo departamental cad."/>
    <d v="2017-09-19T00:00:00"/>
    <s v="10 meses"/>
    <s v="Contratación Directa - No pluralidad de oferentes"/>
    <s v="Recursos propios"/>
    <n v="247610247"/>
    <n v="147610247"/>
    <s v="SI"/>
    <s v="Aprobadas"/>
    <s v="Santiago Marín Restrepo"/>
    <s v="Profesional Universitario (técnico)"/>
    <s v="3838951"/>
    <s v="santiago.marin@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69"/>
    <s v="19645-19906"/>
    <d v="2017-12-06T00:00:00"/>
    <n v="2017060112898"/>
    <n v="4600007957"/>
    <x v="1"/>
    <s v="MITSUBISHI ELECTRIC DE COLOMBIA LIMITADA"/>
    <s v="En ejecución"/>
    <s v="Aporte de la Sría General"/>
    <s v="Santiago Marín Restrepo"/>
    <s v="Tipo C: Supervisión"/>
    <s v="Supervisión técnica, jurídica, administrativa y financiera."/>
  </r>
  <r>
    <x v="10"/>
    <n v="72102900"/>
    <s v="Obras civiles de adecuación para la modernización del ascensor de carga del Centro Administrativo Departamental &quot;josé maría cordova&quot;, de la Gobernación de Antioquia."/>
    <d v="2017-12-01T00:00:00"/>
    <s v="10 meses"/>
    <s v="Mínima cuantía"/>
    <s v="Recursos propios"/>
    <n v="68600246"/>
    <n v="55245135"/>
    <s v="SI"/>
    <s v="Aprobadas"/>
    <s v="William Vega Arango"/>
    <s v="Profesional Universitario (técnico)"/>
    <s v="3838999"/>
    <s v="william.vega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Adecuación del ascensor"/>
    <n v="7996"/>
    <s v="19851-19907"/>
    <d v="2017-12-12T00:00:00"/>
    <n v="4600007987"/>
    <n v="4600007987"/>
    <x v="1"/>
    <s v="CONHIME S.A.S"/>
    <s v="En ejecución"/>
    <s v="Aporte de la Sría General"/>
    <s v="William Vega Arango"/>
    <s v="Tipo C: Supervisión"/>
    <s v="Supervisión técnica, jurídica, administrativa y financiera."/>
  </r>
  <r>
    <x v="10"/>
    <n v="78111800"/>
    <s v="Prestación del servicio de mantenimiento integral para el parque automotor de propiedad y al servicio del departamento de antioquia."/>
    <d v="2017-08-14T00:00:00"/>
    <s v="15 meses"/>
    <s v="Selección Abreviada - Subasta Inversa"/>
    <s v="Recursos propios"/>
    <n v="2268463600"/>
    <n v="1781544000"/>
    <s v="SI"/>
    <s v="Aprobadas"/>
    <s v="Juan Carlos Arango Ramírez"/>
    <s v="Profesional Universitario (Logístico)"/>
    <s v="3839370"/>
    <s v="juan.arango@antioquia.gov.co"/>
    <m/>
    <m/>
    <m/>
    <m/>
    <m/>
    <m/>
    <n v="7380"/>
    <n v="19922"/>
    <d v="2017-08-31T00:00:00"/>
    <n v="2017060106522"/>
    <n v="4600007665"/>
    <x v="1"/>
    <s v="UNION TEMPORAL SERVICIO AUTOMOTRIZ ABURRA MOTORS"/>
    <s v="En ejecución"/>
    <s v="Aportes de la FLA, SSSA y Sría General"/>
    <s v="Rodolfo Marquez Ealo"/>
    <s v="Tipo C: Supervisión"/>
    <s v="Supervisión técnica, jurídica, administrativa y financiera."/>
  </r>
  <r>
    <x v="10"/>
    <n v="92121500"/>
    <s v="Prestar el servicio de vigilancia privada fija armada, canina y sin arma para el Departamento de Antioquia, Asamblea Departamental, Fábrica de Licores y Alcoholes de Antioquia, Bienes Muebles e Inmuebles y sedes externas."/>
    <d v="2017-08-20T00:00:00"/>
    <s v="14 meses"/>
    <s v="Licitación pública"/>
    <s v="Recursos propios"/>
    <n v="5339057688"/>
    <s v="$4.688.304.747_x000a__x000a_$179.651.562"/>
    <s v="SI"/>
    <s v="Aprobadas"/>
    <s v="Juan Carlos Arango Ramírez"/>
    <s v="Profesional Universitario (Logístico)"/>
    <s v="3839370"/>
    <s v="juan.arango@antioquia.gov.co"/>
    <m/>
    <m/>
    <m/>
    <m/>
    <m/>
    <m/>
    <n v="7347"/>
    <n v="19910"/>
    <d v="2017-08-15T00:00:00"/>
    <n v="2017060110237"/>
    <n v="4600007928"/>
    <x v="1"/>
    <s v="SERACIS LTDA"/>
    <s v="En ejecución"/>
    <s v="Aportes de la FLA, SSSA y Sría General"/>
    <s v="Sergio Alexander Contreras Romero"/>
    <s v="Tipo C: Supervisión"/>
    <s v="Supervisión técnica, jurídica, administrativa y financiera."/>
  </r>
  <r>
    <x v="10"/>
    <n v="77101703"/>
    <s v="Aunar esfuerzos para el manejo integral de los residuos sólidos reciclables en las instalaciones del centro administrativo departamental y sedes externas del departamento de antioquia."/>
    <d v="2016-12-01T00:00:00"/>
    <s v="38 meses"/>
    <s v="Contratación Directa - No pluralidad de oferentes"/>
    <s v="Recursos propios"/>
    <n v="0"/>
    <n v="0"/>
    <s v="NO"/>
    <s v="N/A"/>
    <s v="Juan Carlos Arango Ramírez"/>
    <s v="Profesional Universitario (Logístico)"/>
    <n v="3839370"/>
    <s v="juan.arango@antioquia.gov.co"/>
    <s v="2016-CA-22-0005"/>
    <n v="0"/>
    <n v="42711"/>
    <n v="20166060097540"/>
    <s v="2016-CA-22-0005"/>
    <n v="1"/>
    <s v="2016-CA-22-0005"/>
    <n v="0"/>
    <d v="2016-12-07T00:00:00"/>
    <n v="20166060097540"/>
    <s v="2016-CA-22-0005"/>
    <x v="1"/>
    <s v="RECIMED (COOPERATIVA MULTIACTIVA DE RECICLADORES DE MEDELLÍN)"/>
    <s v="En ejecución"/>
    <s v="Proceso sin recursos"/>
    <s v="Luz Marina Martínez Alzate"/>
    <s v="Tipo C: Supervisión"/>
    <s v="Supervisión técnica, jurídica, administrativa y financiera."/>
  </r>
  <r>
    <x v="10"/>
    <n v="55101500"/>
    <s v="Suscripción de cuatro (4) publicaciones físicas: constitución política de colombia, código de procedimiento administrativos y de lo contencioso administrativo, código general del proceso, y código laboral colombiano; y publicaciones en medio electrónicas especializadas en materia jurídico y contable para todas las áreas del derecho colombiano con actualización permanente tanto física como en internet activadas por dirección ip para consulta de todas las dependencias de la secretaría general del departamento de antioquia."/>
    <d v="2018-01-01T00:00:00"/>
    <s v="18 meses"/>
    <s v="Contratación Directa - No pluralidad de oferentes"/>
    <s v="Recursos propios"/>
    <n v="38000000"/>
    <n v="38000000"/>
    <s v="NO"/>
    <s v="N/A"/>
    <s v="Juan Carlos Arango Ramírez"/>
    <s v="Profesional Universitario (Logístico)"/>
    <s v="3839370"/>
    <s v="juan.arango@antioquia.gov.co"/>
    <m/>
    <m/>
    <m/>
    <m/>
    <m/>
    <m/>
    <n v="8023"/>
    <n v="19932"/>
    <d v="2018-01-17T00:00:00"/>
    <n v="2018060003513"/>
    <n v="4600007996"/>
    <x v="1"/>
    <s v="LEGIS EDITORES SA"/>
    <s v="En ejecución"/>
    <s v="Aporte de la Sría General"/>
    <s v="Luis Fernando Úsuga"/>
    <s v="Tipo C: Supervisión"/>
    <s v="Supervisión técnica, jurídica, administrativa y financiera."/>
  </r>
  <r>
    <x v="10"/>
    <n v="80121600"/>
    <s v="Prestación de servicios de apoyo en la revisión permanente de los procesos judiciales en los que tiene interés el departamento de antioquia, con jurisdicción en la ciudad de Barranquilla."/>
    <d v="2018-01-01T00:00:00"/>
    <s v="10 meses"/>
    <s v="Contratación Directa - Prestación de Servicios y de Apoyo a la Gestión Persona Natural"/>
    <s v="Recursos propios"/>
    <n v="12374879"/>
    <n v="12374879"/>
    <s v="NO"/>
    <s v="N/A"/>
    <s v="Juan Carlos Arango Ramírez"/>
    <s v="Profesional Universitario (Logístico)"/>
    <s v="3839370"/>
    <s v="juan.arango@antioquia.gov.co"/>
    <m/>
    <m/>
    <m/>
    <m/>
    <m/>
    <m/>
    <n v="8010"/>
    <n v="19908"/>
    <d v="2018-01-16T00:00:00"/>
    <n v="4600007995"/>
    <n v="4600007995"/>
    <x v="1"/>
    <s v="BARRERO PINZON ZAIRA YANUBY"/>
    <s v="En ejecución"/>
    <s v="Aporte de la Sría General"/>
    <s v="Diana Marcela Raigoza Duque"/>
    <s v="Tipo C: Supervisión"/>
    <s v="Administrativa, financiera, contratable"/>
  </r>
  <r>
    <x v="10"/>
    <n v="78111800"/>
    <s v="Prestación de servicio de transporte terrestre automotor para apoyar la gestión de la Gobernación de Antioquia."/>
    <d v="2018-01-01T00:00:00"/>
    <s v="11 meses"/>
    <s v="Selección Abreviada - Subasta Inversa"/>
    <s v="Recursos propios"/>
    <n v="2213053920"/>
    <n v="221303920"/>
    <s v="NO"/>
    <s v="N/A"/>
    <s v="Juan Guillermo Cañas "/>
    <s v="Profesional Universitario (técnico)"/>
    <s v="3838489"/>
    <s v="juan.canas@antioquia.gov.co"/>
    <m/>
    <m/>
    <m/>
    <m/>
    <m/>
    <m/>
    <s v="SA-22-01-2018"/>
    <n v="19913"/>
    <d v="2018-01-02T00:00:00"/>
    <n v="2018060026180"/>
    <n v="4600008068"/>
    <x v="1"/>
    <s v="U.T GOBERNACION AÑO 2018"/>
    <s v="En ejecución"/>
    <s v="Aporte de la Sría General"/>
    <s v="Javier Gelvez Albarracin"/>
    <s v="Tipo C: Supervisión"/>
    <s v="Supervisión técnica, jurídica, administrativa y financiera."/>
  </r>
  <r>
    <x v="10"/>
    <n v="32101656"/>
    <s v="Prestación del servicio de monitoreo para la administracion integral del parque automotor del Departamento de Antioquia - AVL"/>
    <d v="2018-01-01T00:00:00"/>
    <s v="10 meses"/>
    <s v="Selección Abreviada - Subasta Inversa"/>
    <s v="Recursos propios"/>
    <n v="131000000"/>
    <n v="131000000"/>
    <s v="NO"/>
    <s v="N/A"/>
    <s v="Javier Alonso Londoño H"/>
    <s v="Profesional Universitario (técnico)"/>
    <s v="3838870"/>
    <s v="javier.londono@antioquia.gov.co"/>
    <m/>
    <m/>
    <m/>
    <m/>
    <m/>
    <m/>
    <n v="8052"/>
    <n v="20073"/>
    <d v="2018-02-09T00:00:00"/>
    <n v="2018060027560"/>
    <n v="4600008074"/>
    <x v="1"/>
    <s v="ELEINCO S.A.S"/>
    <s v="En ejecución"/>
    <s v="Aporte de la Sría General"/>
    <s v="Javier Alonso Londoño Hurtado"/>
    <s v="Tipo C: Supervisión"/>
    <s v="Supervisión técnica, jurídica, administrativa y financiera."/>
  </r>
  <r>
    <x v="10"/>
    <n v="39121000"/>
    <s v="Mantenimiento preventivo y correctivo, con suministro de repuestos, de las unidades del sistema ininterrumpido de potencia (UPS) instalado en el CAD."/>
    <d v="2018-01-01T00:00:00"/>
    <s v="11 meses"/>
    <s v="Contratación Directa - No pluralidad de oferentes"/>
    <s v="Recursos propios"/>
    <n v="35244431"/>
    <n v="35244431"/>
    <s v="NO"/>
    <s v="N/A"/>
    <s v="Juan Carlos Gallego O"/>
    <s v="Profesional Universitario (técnico)"/>
    <s v="3839394"/>
    <s v="juan.gallegoosorio@antioquia.gov.co"/>
    <m/>
    <m/>
    <m/>
    <m/>
    <m/>
    <m/>
    <n v="8019"/>
    <n v="20063"/>
    <d v="2018-01-24T00:00:00"/>
    <n v="201860003668"/>
    <n v="4600007997"/>
    <x v="1"/>
    <s v="UPSISTEMAS S.A"/>
    <s v="En ejecución"/>
    <s v="Aporte de la Sría General"/>
    <s v="Juan Carlos Gallego Osorio"/>
    <s v="Tipo C: Supervisión"/>
    <s v="Supervisión técnica, jurídica, administrativa y financiera."/>
  </r>
  <r>
    <x v="10"/>
    <s v="72151500 39121000"/>
    <s v="Prestar los servicios de mantenimiento preventivo, predictivo y correctivo de cada uno de los equipos y elementos que componen la subestación de energía eléctrica, plantas de emergencia, plantas contraincendios para garantizar la disponibilidad y confiabilidad de los mismos."/>
    <d v="2018-01-01T00:00:00"/>
    <s v="11 meses"/>
    <s v="Mínima cuantía"/>
    <s v="Recursos propios"/>
    <n v="70000000"/>
    <n v="59490000"/>
    <s v="NO"/>
    <s v="N/A"/>
    <s v="Javier Gelvez Albarracin"/>
    <s v="Profesional Universitario (técnico)"/>
    <s v="3839339"/>
    <s v="javier.gelvez@antioquia.gov.co"/>
    <m/>
    <m/>
    <m/>
    <m/>
    <m/>
    <m/>
    <n v="8080"/>
    <n v="20922"/>
    <d v="2018-02-10T00:00:00"/>
    <n v="4600008062"/>
    <n v="4600008062"/>
    <x v="1"/>
    <s v="COINSI S.A.S"/>
    <s v="En ejecución"/>
    <s v="Aporte de la Sría General"/>
    <s v="Javier Gelvez Albarracin"/>
    <s v="Tipo C: Supervisión"/>
    <s v="Supervisión técnica, jurídica, administrativa y financiera."/>
  </r>
  <r>
    <x v="10"/>
    <n v="80111701"/>
    <s v="Prestar servicios profesionales para la asesoría jurídica, asistencia y acompañamiento en proyectos especiales que fueron materia del Plan de Gobierno &quot;Pensando en Grande&quot;."/>
    <d v="2018-01-01T00:00:00"/>
    <s v="11 meses"/>
    <s v="Contratación Directa - Prestación de Servicios y de Apoyo a la Gestión Persona Natural"/>
    <s v="Recursos propios"/>
    <n v="80338148"/>
    <n v="80338148"/>
    <s v="NO"/>
    <s v="N/A"/>
    <s v="Juan Carlos Arango Ramírez"/>
    <s v="Profesional Universitario (Logístico)"/>
    <s v="3839370"/>
    <s v="juan.arango@antioquia.gov.co"/>
    <m/>
    <m/>
    <m/>
    <m/>
    <m/>
    <m/>
    <n v="8039"/>
    <n v="20179"/>
    <d v="2018-01-16T00:00:00"/>
    <s v="N/A"/>
    <n v="4600008011"/>
    <x v="1"/>
    <s v="FRANCISCO GUILLERMO MEJIA MEJIA"/>
    <s v="En ejecución"/>
    <s v="Aporte de la Sría General"/>
    <s v="Carlos Arturo Piedrahita"/>
    <s v="Tipo C: Supervisión"/>
    <s v="Supervisión técnica, jurídica, administrativa y financiera."/>
  </r>
  <r>
    <x v="10"/>
    <n v="80111701"/>
    <s v="Prestar servicios profesionales para la asesoria juridica especializada. asistencia y acompañamiento en temas inherentes a proyectos especiales trascendentales y estrategicos para el Departamento de Antioquia."/>
    <d v="2018-01-01T00:00:00"/>
    <s v="11 meses"/>
    <s v="Contratación Directa - Prestación de Servicios y de Apoyo a la Gestión Persona Natural"/>
    <s v="Recursos propios"/>
    <n v="80338148"/>
    <n v="80338148"/>
    <s v="NO"/>
    <s v="N/A"/>
    <s v="Juan Carlos Arango Ramírez"/>
    <s v="Profesional Universitario (Logístico)"/>
    <s v="3839370"/>
    <s v="juan.arango@antioquia.gov.co"/>
    <m/>
    <m/>
    <m/>
    <m/>
    <m/>
    <m/>
    <n v="8033"/>
    <n v="20178"/>
    <d v="2018-01-16T00:00:00"/>
    <s v="N/A"/>
    <n v="460008012"/>
    <x v="1"/>
    <s v="ALVARO DE JESÚS LÓPEZ ARISTIZÁBAL"/>
    <s v="En ejecución"/>
    <s v="Aporte de la Sría General"/>
    <s v="Carlos Arturo Piedrahita"/>
    <s v="Tipo C: Supervisión"/>
    <s v="Supervisión técnica, jurídica, administrativa y financiera."/>
  </r>
  <r>
    <x v="10"/>
    <n v="81111703"/>
    <s v="Servicio de plataforma web para la realización de subastas inversas electrónicas de la gobernación de Antioquia"/>
    <d v="2018-02-01T00:00:00"/>
    <s v="10 meses"/>
    <s v="Mínima cuantía"/>
    <s v="Recursos propios"/>
    <n v="50000000"/>
    <n v="50000000"/>
    <s v="NO"/>
    <s v="N/A"/>
    <s v="Juan Carlos Arango Ramírez"/>
    <s v="Profesional Universitario (Logístico)"/>
    <n v="3839370"/>
    <s v="juan.arango@antioquia.gov.co"/>
    <n v="8089"/>
    <n v="21054"/>
    <n v="43141"/>
    <n v="4600008061"/>
    <n v="4600008061"/>
    <n v="1"/>
    <n v="8089"/>
    <n v="21054"/>
    <d v="2018-02-10T00:00:00"/>
    <n v="4600008061"/>
    <n v="4600008061"/>
    <x v="1"/>
    <s v="SERVICIO EN WEB S.A.S"/>
    <s v="En ejecución"/>
    <s v="Aporte de la Sría General"/>
    <s v="María Victoria Hoyos Velásquez"/>
    <s v="Tipo C: Supervisión"/>
    <s v="Supervisión técnica, jurídica, administrativa y financiera."/>
  </r>
  <r>
    <x v="10"/>
    <n v="56112102"/>
    <s v="Adquisición de sillas para los asistentes a los eventos institucionales de la Gobernación Antioquia. "/>
    <d v="2018-02-01T00:00:00"/>
    <s v="1 mes "/>
    <s v="Mínima cuantía"/>
    <s v="Recursos propios"/>
    <n v="9787750"/>
    <n v="9787750"/>
    <s v="NO"/>
    <s v="N/A"/>
    <s v="Juan Carlos Arango Ramírez"/>
    <s v="Profesional Universitario "/>
    <s v="3839370"/>
    <s v="juan.arango@antioquia.gov.co"/>
    <m/>
    <m/>
    <m/>
    <m/>
    <m/>
    <m/>
    <n v="8085"/>
    <n v="20290"/>
    <d v="2018-02-14T00:00:00"/>
    <n v="4600008064"/>
    <n v="4600008064"/>
    <x v="1"/>
    <s v="RIVEROS BOTERO COMPAÑÍA LIMITADA"/>
    <s v="Terminado"/>
    <s v="Aporte de la Sría General"/>
    <s v="Maria  Lorena Martinez Restrepo"/>
    <s v="Tipo C: Supervisión"/>
    <s v="Supervisión técnica, jurídica, administrativa y financiera."/>
  </r>
  <r>
    <x v="10"/>
    <s v="80101500 83121600 80121500_x000a_80121600_x000a_80121700"/>
    <s v="Servicio de agenda virtual de audiencias y acceso virtual a todas las notificaciones de sentencias y autos proferidos dentro de los procesos judiciales y prejudiciales en los que tiene interés el departamento de antioquia."/>
    <d v="2017-12-07T00:00:00"/>
    <s v="11 meses 15 dias calendario"/>
    <s v="Contratación Directa - Prestación de Servicios y de Apoyo a la Gestión Persona Jurídica"/>
    <s v="Recursos propios"/>
    <n v="321264872"/>
    <n v="321264872"/>
    <s v="NO"/>
    <s v="N/A"/>
    <s v="Juan Carlos Arango Ramírez"/>
    <s v="Profesional Universitario (Logístico)"/>
    <s v="3839370"/>
    <s v="juan.arango@antioquia.gov.co"/>
    <m/>
    <m/>
    <m/>
    <m/>
    <m/>
    <m/>
    <n v="8030"/>
    <n v="19927"/>
    <d v="2018-01-22T00:00:00"/>
    <s v="NO TIENE"/>
    <n v="4600007994"/>
    <x v="1"/>
    <s v="LITIGIOVIRTUAL.COM S.A.S."/>
    <s v="En ejecución"/>
    <s v="Aporte de la Sría General"/>
    <s v="Abel de Jesús Ojeda Villadiego"/>
    <s v="Tipo C: Supervisión"/>
    <s v="Supervisión técnica, jurídica, administrativa y financiera."/>
  </r>
  <r>
    <x v="10"/>
    <n v="78181500"/>
    <s v="Prestación de servicios de mantenimiento integral, para las motos al servicio del Departamento de Antioquia."/>
    <d v="2018-01-24T00:00:00"/>
    <s v="10 meses"/>
    <s v="Mínima cuantía"/>
    <s v="Recursos propios"/>
    <n v="70000000"/>
    <n v="70000000"/>
    <s v="NO"/>
    <s v="N/A"/>
    <s v="Juan Carlos Arango Ramírez"/>
    <s v="Profesional Universitario (Logístico)"/>
    <s v="3839370"/>
    <s v="juan.arango@antioquia.gov.co"/>
    <m/>
    <m/>
    <m/>
    <m/>
    <m/>
    <m/>
    <n v="8089"/>
    <n v="20197"/>
    <d v="2018-03-12T00:00:00"/>
    <n v="4600008082"/>
    <n v="4600008082"/>
    <x v="1"/>
    <s v="INVERSIONES XOS LTDA"/>
    <s v="En ejecución"/>
    <s v="Aporte de la Sría General"/>
    <s v="Javier Alonso Londoño Hurtado"/>
    <s v="Tipo C: Supervisión"/>
    <s v="Supervisión técnica, jurídica, administrativa y financiera."/>
  </r>
  <r>
    <x v="10"/>
    <n v="72102900"/>
    <s v="Obras civiles para la remodelación total del salón Pedro Justo Berrio en el piso 12 de la Gobernación de Antioquia, "/>
    <d v="2018-01-01T00:00:00"/>
    <s v="4 meses"/>
    <s v="Selección Abreviada - Menor Cuantía"/>
    <s v="Recursos propios"/>
    <n v="125859421"/>
    <n v="125859421"/>
    <s v="NO"/>
    <s v="N/A"/>
    <s v="Juan Carlos Gallego O"/>
    <s v="Profesional Universitario (técnico)"/>
    <s v="3839394"/>
    <s v="juan.gallegoosorio@antioquia.gov.co"/>
    <m/>
    <m/>
    <m/>
    <m/>
    <m/>
    <m/>
    <n v="8051"/>
    <n v="20391"/>
    <d v="2018-02-02T00:00:00"/>
    <n v="2018060030244"/>
    <n v="4600008081"/>
    <x v="1"/>
    <s v="UNION TEMPORAL REMODELACIONES 2018"/>
    <s v="En ejecución"/>
    <s v="Aporte de la Sría General"/>
    <s v="Juan Carlos Gallego Osorio"/>
    <s v="Tipo C: Supervisión"/>
    <s v="Supervisión técnica, jurídica, administrativa y financiera."/>
  </r>
  <r>
    <x v="10"/>
    <s v="47121800, 47121900, 47132100, 47121700, 47131600, 47131800, 47131500, 14111700, 50201700, 52151500, 50202300, 50161500"/>
    <s v="Suministro de café especial para el consumo de servidores publicos que laborarn eln el cad y sus sedes externas."/>
    <d v="2018-02-01T00:00:00"/>
    <s v="10 meses"/>
    <s v="Mínima cuantía"/>
    <s v="Recursos propios"/>
    <n v="78124000"/>
    <n v="78124000"/>
    <s v="NO"/>
    <s v="N/A"/>
    <s v="Luz Marina Martinez A"/>
    <s v="profesional Especializado (técnico)"/>
    <s v="3838956"/>
    <s v="luz.martinez@antioquia.gov.co"/>
    <m/>
    <m/>
    <m/>
    <m/>
    <m/>
    <m/>
    <n v="8133"/>
    <n v="21146"/>
    <d v="2018-03-13T00:00:00"/>
    <n v="4600008083"/>
    <n v="4600008083"/>
    <x v="1"/>
    <s v="INVERPROYECTO S MAGNA S.A.S"/>
    <s v="En ejecución"/>
    <s v="Aporte de la Sría General"/>
    <s v="Maria Inés Ochoa Garcia"/>
    <s v="Tipo C: Supervisión"/>
    <s v="Supervisión técnica, jurídica, administrativa y financiera."/>
  </r>
  <r>
    <x v="10"/>
    <s v="76111501 "/>
    <s v="Mantenimiento y alistamiento de fachada y ventaneria del edificio Gobernacion de Antioquia y edificio Asamblea Departamental (incluye empaques para ventanería) Reposición."/>
    <d v="2018-01-01T00:00:00"/>
    <s v="2,5 meses"/>
    <s v="Selección Abreviada - Menor Cuantía"/>
    <s v="Recursos propios"/>
    <n v="199957610"/>
    <n v="199957610"/>
    <s v="NO"/>
    <s v="N/A"/>
    <s v="Juan Carlos Gallego O"/>
    <s v="Profesional Universitario (técnico)"/>
    <s v="3839394"/>
    <s v="juan.gallegoosorio@antioquia.gov.co"/>
    <m/>
    <m/>
    <m/>
    <m/>
    <m/>
    <m/>
    <n v="8082"/>
    <m/>
    <d v="2018-03-08T00:00:00"/>
    <m/>
    <m/>
    <x v="0"/>
    <m/>
    <s v="Sin iniciar Etapa precontractual"/>
    <s v="Aporte Sría General"/>
    <s v="José Mauricio Mesa Restrepo"/>
    <s v="Tipo C: Supervisión"/>
    <s v="Supervisión técnica, jurídica, administrativa y financiera."/>
  </r>
  <r>
    <x v="10"/>
    <n v="70111703"/>
    <s v="Mantenimiento general y de jardinería para la Casa Fiscal de Antioquia &quot;Sede Bogotá&quot;"/>
    <d v="2018-01-26T00:00:00"/>
    <s v="10 meses"/>
    <s v="Mínima cuantía"/>
    <s v="Recursos propios"/>
    <n v="76860828"/>
    <n v="76860828"/>
    <s v="NO"/>
    <s v="N/A"/>
    <s v="Juan Carlos Gallego O"/>
    <s v="Profesional Universitario (técnico)"/>
    <s v="3839394"/>
    <s v="juan.gallegoosorio@antioquia.gov.co"/>
    <m/>
    <m/>
    <m/>
    <m/>
    <m/>
    <m/>
    <n v="8162"/>
    <m/>
    <d v="2018-04-06T00:00:00"/>
    <m/>
    <m/>
    <x v="0"/>
    <m/>
    <s v="Sin iniciar etapa precontractual"/>
    <s v="Aporte de la Sría General"/>
    <s v="Juan Carlos Gallego Osorio"/>
    <s v="Tipo C: Supervisión"/>
    <s v="Supervisión técnica, jurídica, administrativa y financiera."/>
  </r>
  <r>
    <x v="10"/>
    <s v="72102100 "/>
    <s v="Prestación del servicio de fumigación integral contra plagas en las instalaciones del centro administrativo departamental y sus sedes externas"/>
    <d v="2018-02-02T00:00:00"/>
    <s v="10 meses"/>
    <s v="Mínima cuantía"/>
    <s v="Recursos propios"/>
    <n v="38668167"/>
    <n v="44593473"/>
    <s v="NO"/>
    <s v="N/A"/>
    <s v="Luz Marina Martinez A"/>
    <s v="profesional Especializado (técnico)"/>
    <s v="3838956"/>
    <s v="luz.martinez@antioquia.gov.co"/>
    <m/>
    <m/>
    <m/>
    <m/>
    <m/>
    <m/>
    <n v="8132"/>
    <m/>
    <d v="2018-03-07T00:00:00"/>
    <m/>
    <m/>
    <x v="0"/>
    <m/>
    <s v="Sin iniciar etapa precontractual"/>
    <s v="Aporte de la Sría General y SSSA"/>
    <s v="Luz Marina Martínez Arango"/>
    <s v="Tipo C: Supervisión"/>
    <s v="Supervisión técnica, jurídica, administrativa y financiera."/>
  </r>
  <r>
    <x v="10"/>
    <s v="50201700 - 52151500 - 50202300 - 50161500 -"/>
    <s v="Suministro de Insumos de cafeteria para el funcionamiento  del  Centro  Administrativo Departamental  (CAD) y sus  sedes externas"/>
    <d v="2018-03-01T00:00:00"/>
    <s v="7 meses"/>
    <s v="Selección Abreviada - Subasta Inversa"/>
    <s v="Recursos propios"/>
    <n v="332039494"/>
    <n v="332039494"/>
    <s v="NO"/>
    <s v="N/A"/>
    <s v="Juan Carlos Arango Ramírez"/>
    <s v="Profesional Universitario (Logístico)"/>
    <n v="3839370"/>
    <s v="juan.arango@antioquia.gov.co"/>
    <m/>
    <m/>
    <m/>
    <m/>
    <m/>
    <m/>
    <n v="8167"/>
    <m/>
    <d v="2018-04-11T00:00:00"/>
    <m/>
    <m/>
    <x v="0"/>
    <m/>
    <s v="En etapa precontractual"/>
    <s v="Aporte de la Sría General y SSSA"/>
    <s v="Maria Inés Ochoa Garcia"/>
    <s v="Tipo C: Supervisión"/>
    <s v="Supervisión técnica, jurídica, administrativa y financiera."/>
  </r>
  <r>
    <x v="10"/>
    <s v="46191601 "/>
    <s v="Suministro y mantenimiento de los extintores instalados en el CAD y sedes externas."/>
    <d v="2018-02-26T00:00:00"/>
    <s v="9 meses"/>
    <s v="Mínima cuantía"/>
    <s v="Recursos propios"/>
    <n v="17630252"/>
    <n v="17630252"/>
    <s v="NO"/>
    <s v="N/A"/>
    <s v="Luz Marina Martinez A"/>
    <s v="profesional Especializado (técnico)"/>
    <s v="3838956"/>
    <s v="luz.martinez@antioquia.gov.co"/>
    <m/>
    <m/>
    <m/>
    <m/>
    <m/>
    <m/>
    <m/>
    <m/>
    <m/>
    <m/>
    <m/>
    <x v="2"/>
    <m/>
    <s v="Sin iniciar etapa precontractual"/>
    <s v="Aporte de la Sría General y SSSA"/>
    <m/>
    <m/>
    <m/>
  </r>
  <r>
    <x v="10"/>
    <n v="72102900"/>
    <s v="Obras Civiles para la remodelación y adecuación total del auditorio Gobernadores del cuarto piso de la Gobernación de Antioquia."/>
    <d v="2018-04-12T00:00:00"/>
    <s v="4 meses"/>
    <s v="Selección Abreviada - Menor Cuantía"/>
    <s v="Recursos propios"/>
    <n v="384452216"/>
    <n v="384452216"/>
    <s v="NO"/>
    <s v="N/A"/>
    <s v="Juan Carlos Gallego O"/>
    <s v="Profesional Universitario (técnico)"/>
    <s v="3839394"/>
    <s v="juan.gallegoosorio@antioquia.gov.co"/>
    <m/>
    <m/>
    <m/>
    <m/>
    <m/>
    <m/>
    <m/>
    <m/>
    <m/>
    <m/>
    <m/>
    <x v="2"/>
    <m/>
    <s v="Sin iniciar etapa precontractual"/>
    <s v="Aporte de la Sría General"/>
    <m/>
    <m/>
    <m/>
  </r>
  <r>
    <x v="10"/>
    <s v=" 72121301 "/>
    <s v="Suministro e instalación de cubierta tipo pérgola en el acceso vehicular al cad"/>
    <d v="2018-05-01T00:00:00"/>
    <s v="2 meses"/>
    <s v="Mínima cuantía"/>
    <s v="Recursos propios"/>
    <n v="55000000"/>
    <n v="55000000"/>
    <s v="NO"/>
    <s v="N/A"/>
    <s v="José Mauricio Mesa R"/>
    <s v="Profesional Universitario (técnico)"/>
    <s v="3839339"/>
    <s v="jose.mesa@antioquia.gov.co"/>
    <m/>
    <m/>
    <m/>
    <m/>
    <m/>
    <m/>
    <m/>
    <m/>
    <m/>
    <m/>
    <m/>
    <x v="2"/>
    <m/>
    <s v="Sin iniciar etapa precontractual"/>
    <s v="Aporte de la Sría General"/>
    <m/>
    <m/>
    <m/>
  </r>
  <r>
    <x v="10"/>
    <s v="47121800 _x000a_47121900 _x000a_47132100 _x000a_47121700 _x000a_47131600 _x000a_47131800 _x000a_47131500 _x000a_14111700 _x000a_"/>
    <s v="Suministro y distribución de insumos de aseo para el funcionamiento del centro administrativo departamental (cad) y sus sedes externas.”"/>
    <d v="2018-03-01T00:00:00"/>
    <s v="9 meses"/>
    <s v="Mínima cuantía"/>
    <s v="Recursos propios"/>
    <n v="109364270"/>
    <n v="109364270"/>
    <s v="NO"/>
    <s v="N/A"/>
    <s v="Juan Carlos Arango Ramírez"/>
    <s v="Profesional Universitario (Logístico)"/>
    <s v="3838956"/>
    <s v="luz.martinez@antioquia.gov.co"/>
    <m/>
    <m/>
    <m/>
    <m/>
    <m/>
    <m/>
    <m/>
    <m/>
    <m/>
    <m/>
    <m/>
    <x v="2"/>
    <m/>
    <s v="Sin iniciar etapa precontractual"/>
    <s v="Esta en gestión de los CDP para poder publicar"/>
    <s v="Luz Marina Martínez Arango"/>
    <s v="Tipo C: Supervisión"/>
    <s v="Supervisión técnica, jurídica, administrativa y financiera."/>
  </r>
  <r>
    <x v="10"/>
    <s v="53102710 49000000"/>
    <s v="Suministro de dotación, uniformes e implementos deportivos para los trabajadores oficiales del departamento de antioquia "/>
    <d v="2018-01-01T00:00:00"/>
    <s v="12 meses"/>
    <s v="Mínima cuantía"/>
    <s v="Recursos propios"/>
    <n v="64935000"/>
    <n v="64935000"/>
    <s v="NO"/>
    <s v="N/A"/>
    <s v="Rodolfo Marquez Ealo"/>
    <s v="Profesional Universitario (Logístico)"/>
    <s v="3835149"/>
    <s v="rodolfo.marquez@antioquia.gov.co"/>
    <m/>
    <m/>
    <m/>
    <m/>
    <m/>
    <m/>
    <m/>
    <m/>
    <m/>
    <m/>
    <m/>
    <x v="2"/>
    <m/>
    <s v="Sin iniciar etapa precontractual"/>
    <m/>
    <m/>
    <m/>
    <m/>
  </r>
  <r>
    <x v="10"/>
    <n v="80101600"/>
    <s v="Actualización de la tabla de retención documental de la gobernación de antioquia. Se debe involucrar al Director de Gestión documental  dentro del proceso para que se justifique ante el Secretario General.(Se debe integrar a la sustentación del presente proceso al Director de Gestión Documental, para que presente la justificación)  "/>
    <d v="2018-05-01T00:00:00"/>
    <s v="6 meses"/>
    <s v="Selección Abreviada - Subasta Inversa"/>
    <s v="Recursos propios"/>
    <n v="264775000"/>
    <n v="264775000"/>
    <s v="NO"/>
    <s v="N/A"/>
    <s v="Juan Carlos Arango Ramírez"/>
    <s v="Profesional Universitario (Logístico)"/>
    <n v="3839370"/>
    <s v="juan.arango@antioquia.gov.co"/>
    <m/>
    <m/>
    <m/>
    <m/>
    <m/>
    <s v=""/>
    <m/>
    <m/>
    <m/>
    <m/>
    <m/>
    <x v="2"/>
    <m/>
    <s v="Sin iniciar Etapa precontractual"/>
    <m/>
    <m/>
    <m/>
    <m/>
  </r>
  <r>
    <x v="10"/>
    <n v="72102900"/>
    <s v="Mantenimiento preventivo y correctivo de salvaescaleras del costado oriental piso 12 - 13 marca VIMEC"/>
    <d v="2018-01-01T00:00:00"/>
    <s v="10 meses"/>
    <s v="Mínima cuantía"/>
    <s v="Recursos propios"/>
    <n v="15000000"/>
    <n v="15000000"/>
    <s v="NO"/>
    <s v="N/A"/>
    <s v="Donaldy Giraldo Garcia"/>
    <s v="Profesional Universitario (técnico)"/>
    <s v="3839690"/>
    <s v="donaldy.giraldo@antioquia.gov.co"/>
    <m/>
    <m/>
    <m/>
    <m/>
    <m/>
    <m/>
    <m/>
    <m/>
    <m/>
    <m/>
    <m/>
    <x v="2"/>
    <m/>
    <s v="Sin iniciar etapa precontractual"/>
    <s v="Aporte de la Sría General"/>
    <m/>
    <m/>
    <m/>
  </r>
  <r>
    <x v="10"/>
    <s v="72154022 73152108"/>
    <s v="Mantenimiento y reparación del sistema de bombas de nivel freático, bombas del sistema de agua potable, sistemas de hidrófilo y motores de puertas garajes del cad y sedes externas&quot;"/>
    <d v="2018-01-01T00:00:00"/>
    <s v="10 meses"/>
    <s v="Mínima cuantía"/>
    <s v="Recursos propios"/>
    <n v="59745617"/>
    <n v="59745617"/>
    <s v="NO"/>
    <s v="N/A"/>
    <s v="William Vega Arango"/>
    <s v="Profesional Universitario (técnico)"/>
    <s v="3838999"/>
    <s v="william.vegaa@antioquia.gov.co"/>
    <m/>
    <m/>
    <m/>
    <m/>
    <m/>
    <m/>
    <m/>
    <m/>
    <m/>
    <m/>
    <m/>
    <x v="2"/>
    <m/>
    <s v="Sin iniciar etapa precontractual"/>
    <m/>
    <m/>
    <m/>
    <m/>
  </r>
  <r>
    <x v="10"/>
    <s v="39121700 31162800"/>
    <s v="Suministro de insumos y herramientas para el mantenimiento del centro adminitrativo departamental y sedes externas."/>
    <d v="2018-01-01T00:00:00"/>
    <s v="10 meses"/>
    <s v="Selección Abreviada - Subasta Inversa"/>
    <s v="Recursos propios"/>
    <n v="100000000"/>
    <n v="100000000"/>
    <s v="NO"/>
    <s v="N/A"/>
    <s v="William Vega Arango"/>
    <s v="Profesional Universitario (técnico)"/>
    <s v="3838955"/>
    <s v="william.vegaa@antioquia.gov.co"/>
    <m/>
    <m/>
    <m/>
    <m/>
    <m/>
    <m/>
    <m/>
    <m/>
    <m/>
    <m/>
    <m/>
    <x v="2"/>
    <m/>
    <s v="Sin iniciar etapa precontractual"/>
    <m/>
    <m/>
    <m/>
    <m/>
  </r>
  <r>
    <x v="10"/>
    <s v=" 72121101"/>
    <s v="Construcción de estación para bicicletas del centro Administrativo Departamental Gobernación de Antioquia."/>
    <d v="2018-02-01T00:00:00"/>
    <s v="4 meses"/>
    <s v="Mínima cuantía"/>
    <s v="Recursos propios"/>
    <n v="74500000"/>
    <n v="74500000"/>
    <s v="NO"/>
    <s v="N/A"/>
    <s v="Juan Carlos Gallego O"/>
    <s v="Profesional Universitario (técnico)"/>
    <s v="3839394"/>
    <s v="juan.gallegoosorio@antioquia.gov.co"/>
    <m/>
    <m/>
    <m/>
    <m/>
    <m/>
    <m/>
    <m/>
    <m/>
    <m/>
    <m/>
    <m/>
    <x v="2"/>
    <m/>
    <s v="Sin iniciar etapa precontractual"/>
    <m/>
    <m/>
    <m/>
    <m/>
  </r>
  <r>
    <x v="10"/>
    <n v="39111700"/>
    <s v="Suministro de señalética lumínica y lámparas de emergencia para los pisos del centro administrativo departamental."/>
    <d v="2018-02-01T00:00:00"/>
    <s v="3 meses"/>
    <s v="Mínima cuantía"/>
    <s v="Recursos propios"/>
    <n v="45000000"/>
    <n v="45000000"/>
    <s v="NO"/>
    <s v="N/A"/>
    <s v="José Mauricio Mesa R"/>
    <s v="Profesional Universitario (técnico)"/>
    <s v="3839339"/>
    <s v="jose.mesa@antioquia.gov.co"/>
    <m/>
    <m/>
    <m/>
    <m/>
    <m/>
    <m/>
    <m/>
    <m/>
    <m/>
    <m/>
    <m/>
    <x v="2"/>
    <m/>
    <s v="Sin iniciar etapa precontractual"/>
    <m/>
    <m/>
    <m/>
    <m/>
  </r>
  <r>
    <x v="10"/>
    <n v="72102900"/>
    <s v="Mantenimiento y reparación de impermeabilización de losas de cubierta y demarcación de helipuertos del centro administrativo departamental “José María Córdova” de la Gobernación de Antioquia” y edificio de la Asamblea Departamental. "/>
    <d v="2018-02-01T00:00:00"/>
    <s v="6 meses"/>
    <s v="Selección Abreviada - Menor Cuantía"/>
    <s v="Recursos propios"/>
    <n v="100000000"/>
    <n v="75000000"/>
    <s v="NO"/>
    <s v="N/A"/>
    <s v="William Vega Arango"/>
    <s v="Profesional Universitario (técnico)"/>
    <s v="3838999"/>
    <s v="william.vegaa@antioquia.gov.co"/>
    <m/>
    <m/>
    <m/>
    <m/>
    <m/>
    <m/>
    <m/>
    <m/>
    <m/>
    <m/>
    <m/>
    <x v="2"/>
    <m/>
    <s v="Sin iniciar etapa precontractual"/>
    <m/>
    <m/>
    <m/>
    <m/>
  </r>
  <r>
    <x v="10"/>
    <s v="47121800, 47121900, 47132100, 47121700, 47131600, 47131800, 47131500, 14111700, 50201700, 52151500, 50202300, 50161500"/>
    <s v="Suministro de insumos de papelería para el funcionamiento del centro administrativo departamental (CAD) y sus sedes externas"/>
    <d v="2018-04-04T00:00:00"/>
    <s v="6 meses"/>
    <s v="Selección Abreviada - Subasta Inversa"/>
    <s v="Recursos propios"/>
    <n v="468000000"/>
    <n v="468000000"/>
    <s v="NO"/>
    <s v="N/A"/>
    <s v="Juan Carlos Arango Ramírez"/>
    <s v="Profesional Universitario (Logístico)"/>
    <s v="3839370"/>
    <s v="juan.arango@antioquia.gov.co"/>
    <m/>
    <m/>
    <m/>
    <m/>
    <m/>
    <s v=""/>
    <m/>
    <m/>
    <m/>
    <m/>
    <m/>
    <x v="2"/>
    <m/>
    <s v="Sin iniciar etapa precontractual"/>
    <s v="Incluyen Salud y la FLA._x000a_Se debe hacer el inventario para mirar el nuevo presupuesto"/>
    <m/>
    <m/>
    <m/>
  </r>
  <r>
    <x v="10"/>
    <n v="72102900"/>
    <s v="Obras varias en el Centro Administrativo Departamental &quot;José María Córdova&quot; de la Gobernación de Antioquia” y edificio de la Asamblea Departamental”. (primer piso)"/>
    <d v="2018-05-01T00:00:00"/>
    <s v="6 meses"/>
    <s v="Selección Abreviada - Menor Cuantía"/>
    <s v="Recursos propios"/>
    <n v="450000000"/>
    <n v="450000000"/>
    <s v="NO"/>
    <s v="N/A"/>
    <s v="william Vega Arango"/>
    <s v="Profesional Universitario (técnico)"/>
    <s v="3838999"/>
    <s v="william.vegaa@antioquia.gov.co"/>
    <m/>
    <m/>
    <m/>
    <m/>
    <m/>
    <m/>
    <m/>
    <m/>
    <m/>
    <m/>
    <m/>
    <x v="2"/>
    <m/>
    <s v="Sin iniciar etapa precontractual"/>
    <m/>
    <m/>
    <m/>
    <m/>
  </r>
  <r>
    <x v="10"/>
    <n v="81112200"/>
    <s v="Mantenimiento, soporte reparación y actualización del software de la plataforma de voz IP del cad y sedes externas. "/>
    <d v="2018-07-01T00:00:00"/>
    <s v="5 meses"/>
    <s v="Contratación Directa - No pluralidad de oferentes"/>
    <s v="Recursos propios"/>
    <n v="206494771"/>
    <n v="206494771"/>
    <s v="NO"/>
    <s v="N/A"/>
    <s v="José Mauricio Mesa R"/>
    <s v="Profesional Universitario (técnico)"/>
    <s v="3839339"/>
    <s v="jose.mesa@antioquia.gov.co"/>
    <m/>
    <m/>
    <m/>
    <m/>
    <m/>
    <m/>
    <m/>
    <m/>
    <m/>
    <m/>
    <m/>
    <x v="2"/>
    <m/>
    <s v="Sin iniciar etapa precontractual"/>
    <m/>
    <m/>
    <m/>
    <m/>
  </r>
  <r>
    <x v="10"/>
    <m/>
    <s v="Cofinanciación para la modernización de la infraestructura física y plataforma tecnológica de la Asamblea Departamental de Antioquia como  autoridad política y administrativa del Área Metropolitana y el Departamento"/>
    <d v="2018-07-01T00:00:00"/>
    <s v="6 meses"/>
    <s v="Régimen Especial - Artículo 95 Ley 489 de 1998"/>
    <s v="Recursos propios"/>
    <n v="1700000000"/>
    <n v="1700000000"/>
    <s v="NO"/>
    <s v="N/A"/>
    <s v="José Mauricio Mesa Restrepo"/>
    <s v="Profesional Universitario "/>
    <s v="3839353"/>
    <s v="jose.mesa@antioquia.gov.co"/>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a adecuaciones de seguridad "/>
    <s v="Adquisición de bienes e infraestructura física"/>
    <m/>
    <m/>
    <m/>
    <m/>
    <m/>
    <x v="2"/>
    <m/>
    <s v="Sin iniciar etapa precontractual"/>
    <m/>
    <m/>
    <m/>
    <m/>
  </r>
  <r>
    <x v="10"/>
    <m/>
    <s v="TEMPORALES - SUBSECRETARIA JURIDICA"/>
    <d v="2017-01-01T00:00:00"/>
    <s v="12 meses"/>
    <m/>
    <s v="Recursos propios"/>
    <n v="1012102665"/>
    <n v="1012102665"/>
    <s v="NO"/>
    <s v="N/A"/>
    <s v="CARLOS ARTURO PIEDRAHITA CARDENAS"/>
    <s v="SUBSECRETARIO JURIDICO"/>
    <s v="3839008"/>
    <m/>
    <s v="Fortalecimiento de las entidades sin ánimo de lucro y entes territoriales"/>
    <s v="Entidades sin ánimo de lucro Inspeccionadas y vigiladas que dan cumplimiento a la competencia legal delegada al Gobernador del Departamento "/>
    <s v="Fortalecimiento de la gestion de la entidades sin ánimo de lucro y entes territoriales Medellín"/>
    <n v="220098"/>
    <s v="Cumplimiento del Plan de modernización de la infraestructura física, incluida la adecuaciones de seguridad "/>
    <s v="Mano de obra calificada"/>
    <s v="NA"/>
    <s v="NA"/>
    <s v="NA"/>
    <s v="NA"/>
    <s v="NA"/>
    <x v="1"/>
    <m/>
    <m/>
    <s v="Nombrado por la Secretaría de Gestión Humana"/>
    <m/>
    <m/>
    <m/>
  </r>
  <r>
    <x v="10"/>
    <m/>
    <s v="TEMPORALES - SUBSECRETARIA LOGISTICA"/>
    <d v="2017-01-01T00:00:00"/>
    <s v="12 meses"/>
    <m/>
    <s v="Recursos propios"/>
    <n v="802808100"/>
    <n v="802808100"/>
    <s v="NO"/>
    <s v="N/A"/>
    <s v="ALVARO URIBE MORENO"/>
    <s v="SUBSECRETARIO LOGISTICO"/>
    <s v="3839345"/>
    <m/>
    <s v="Modernización de la infraestructura física, bienes muebles, parque automotor y sistema integrado de seguridad"/>
    <s v="Cumplimiento del Plan de modernización de la infraestructura física, incluida ls adecuaciones de seguridad "/>
    <s v="Mejoramiento infraestructura física y equipamiento Medellín, Occidente"/>
    <n v="220098"/>
    <s v="Cumplimiento del Plan de modernización de la infraestructura física, incluida ls adecuaciones de seguridad "/>
    <s v="Mano de obra calificada"/>
    <s v="NA"/>
    <s v="NA"/>
    <s v="NA"/>
    <s v="NA"/>
    <s v="NA"/>
    <x v="1"/>
    <m/>
    <m/>
    <s v="Nombrado por la Secretaría de Gestión Humana"/>
    <m/>
    <m/>
    <m/>
  </r>
  <r>
    <x v="10"/>
    <m/>
    <s v="PRACTICANTES"/>
    <d v="2018-02-01T00:00:00"/>
    <s v="12 meses"/>
    <m/>
    <s v="Recursos propios"/>
    <n v="48874520"/>
    <n v="48874520"/>
    <s v="NO"/>
    <s v="N/A"/>
    <m/>
    <m/>
    <m/>
    <m/>
    <m/>
    <m/>
    <m/>
    <m/>
    <m/>
    <m/>
    <m/>
    <m/>
    <m/>
    <m/>
    <m/>
    <x v="2"/>
    <m/>
    <m/>
    <m/>
    <m/>
    <m/>
    <m/>
  </r>
  <r>
    <x v="10"/>
    <n v="81112005"/>
    <s v="Digitalización de documentos de la Gobernación de Antioquia. (Hacienda - Salud - General)."/>
    <d v="2018-05-15T00:00:00"/>
    <s v="7 meses"/>
    <s v="Selección Abreviada - Subasta Inversa"/>
    <s v="Recursos propios"/>
    <n v="350000000"/>
    <n v="350000000"/>
    <s v="NO"/>
    <s v="N/A"/>
    <s v="Marino Gutierrez Marquez"/>
    <s v="Profesional Universitario "/>
    <s v="3839365"/>
    <s v="marino.gutierrez@antioquia.gov.co"/>
    <s v="Fortalecimiento del acceso y la calidad de la información pública"/>
    <m/>
    <m/>
    <m/>
    <m/>
    <m/>
    <m/>
    <m/>
    <m/>
    <m/>
    <m/>
    <x v="2"/>
    <m/>
    <s v="Sin iniciar etapa precontractual"/>
    <s v="Presupuesto de Hacienda $200.000.000 - Salud $150.000.000 -"/>
    <m/>
    <m/>
    <m/>
  </r>
  <r>
    <x v="10"/>
    <s v="52141500 52141800 52161500"/>
    <s v="Adquisicion de electrodomésticos para las diferentes dependencias de la gobernación de antioquia y sedes externas"/>
    <d v="2018-05-01T00:00:00"/>
    <s v="3 meses"/>
    <s v="Mínima cuantía"/>
    <s v="Recursos propios"/>
    <n v="30000000"/>
    <n v="30000000"/>
    <s v="NO"/>
    <s v="N/A"/>
    <s v="Juan Carlos Arango Ramírez"/>
    <s v="Profesional Universitario (Logístico)"/>
    <s v="3839370"/>
    <s v="juan.arango@antioquia.gov.co"/>
    <m/>
    <m/>
    <m/>
    <m/>
    <m/>
    <m/>
    <m/>
    <m/>
    <m/>
    <m/>
    <m/>
    <x v="2"/>
    <m/>
    <s v="Sin iniciar etapa precontractual"/>
    <s v="Proceso que se adelanta con presupuesto de otras dependencias"/>
    <m/>
    <m/>
    <m/>
  </r>
  <r>
    <x v="10"/>
    <s v="86141700- 45111600 45111700 45121500 52161500 52161505 52161520"/>
    <s v="Adquisición de equipos y accesorios para la producción y reproducción de medios audiovisuales para las diferentes dependencias de la gobernación de antioquia y sedes externas”"/>
    <d v="2018-05-01T00:00:00"/>
    <s v="3 meses"/>
    <s v="Mínima cuantía"/>
    <s v="Recursos propios"/>
    <n v="50000000"/>
    <n v="50000000"/>
    <s v="NO"/>
    <s v="N/A"/>
    <s v="Juan Carlos Arango Ramírez"/>
    <s v="Profesional Universitario (Logístico)"/>
    <s v="3839370"/>
    <s v="juan.arango@antioquia.gov.co"/>
    <m/>
    <m/>
    <m/>
    <m/>
    <m/>
    <m/>
    <m/>
    <m/>
    <m/>
    <m/>
    <m/>
    <x v="2"/>
    <m/>
    <s v="Sin iniciar etapa precontractual"/>
    <s v="PROFESIONAL DE COMUNICACIONES, INTERVIENEN EL PROCESO TAMBIEN INFRAESTRUCTURA, FLA Y SALUD."/>
    <m/>
    <m/>
    <m/>
  </r>
  <r>
    <x v="10"/>
    <n v="82121500"/>
    <s v="Mantenimiento integral, suministro de consumibles y repuestos para plotter, escaner, impresoras, equipos audiovisuales y multifuncional propiedad del departamento de antioquia y sus sedes externas. "/>
    <d v="2018-05-01T00:00:00"/>
    <s v="8 meses"/>
    <s v="Mínima cuantía"/>
    <s v="Recursos propios"/>
    <n v="50000000"/>
    <n v="50000000"/>
    <s v="NO"/>
    <s v="N/A"/>
    <s v="Juan Carlos Arango Ramírez"/>
    <s v="Profesional Universitario (Logístico)"/>
    <s v="3839370"/>
    <s v="juan.arango@antioquia.gov.co"/>
    <m/>
    <m/>
    <m/>
    <m/>
    <m/>
    <s v=""/>
    <m/>
    <m/>
    <m/>
    <m/>
    <m/>
    <x v="2"/>
    <m/>
    <m/>
    <s v="Pendiente de definir estudios previos con la Dirección de Informática- Se envío oficio solicitando las necesidades.- Dependencias que participan: Agricultura, Infraestructura, Gestión Humana Pasaportes, FLA, Salud, Planeación."/>
    <m/>
    <m/>
    <m/>
  </r>
  <r>
    <x v="10"/>
    <n v="12171700"/>
    <s v="Suministro de insumos de tintas para ploters e impresoras para el funcionamiento del centro administrativo departamental (cad) y sus sedes externas"/>
    <d v="2018-05-01T00:00:00"/>
    <s v="3 meses"/>
    <s v="Selección Abreviada - Acuerdo Marco de Precios"/>
    <s v="Recursos propios"/>
    <n v="200000000"/>
    <n v="200000000"/>
    <s v="NO"/>
    <s v="N/A"/>
    <s v="María Nés Ochoa "/>
    <s v="Profesional Universitaria "/>
    <s v="388251"/>
    <s v="maria.ochoa@antioquia.gov.co"/>
    <m/>
    <m/>
    <m/>
    <m/>
    <m/>
    <s v=""/>
    <m/>
    <m/>
    <m/>
    <m/>
    <m/>
    <x v="2"/>
    <m/>
    <m/>
    <s v="REVISAR ACUERDO MARCO COLOMBIA COMPRA EFICIENTE, intervienen el proceso Infraestructura, Planeación, Salud, Agricultura, FLA."/>
    <m/>
    <m/>
    <m/>
  </r>
  <r>
    <x v="10"/>
    <s v="92121504 92121700"/>
    <s v="Convenio interadministrativo Policia Nacional - Gobernacion - Brindar asesoría y apoyo en seguridad para el mantenimiento de los derechos, libertades públicas y la convivencia pacífica necesaria para satisfacer la tranquilidad al interior y alrededores del Centro Administrativo Departamental. (Se envió carta de intención comunicando a Gobierno el monto destinado para el convenio que se realizará con la Policía Nacional)"/>
    <d v="2018-07-01T00:00:00"/>
    <s v="5 meses"/>
    <s v="Contratación Directa - No pluralidad de oferentes"/>
    <s v="Recursos propios"/>
    <n v="500000000"/>
    <n v="500000000"/>
    <s v="NO"/>
    <s v="N/A"/>
    <s v="Sergio Alexander Contreras Romerco"/>
    <s v="Directror de Seguridad "/>
    <s v="3838307"/>
    <s v="sergio.contreras@antioquia.gov.co"/>
    <m/>
    <m/>
    <m/>
    <m/>
    <m/>
    <m/>
    <m/>
    <m/>
    <m/>
    <m/>
    <m/>
    <x v="2"/>
    <m/>
    <m/>
    <m/>
    <m/>
    <m/>
    <m/>
  </r>
  <r>
    <x v="10"/>
    <n v="93141707"/>
    <s v="Contrato de prestación de servicios para la conservación, restauración y preservación de documentos en el archivo histórico de Antioquia. (Se debe integrar a la sustentación del presente proceso al Director de Gestión Documental, para que presente la justificación)  Se deberá remitir  a Marino Gutiérrez "/>
    <d v="2018-06-01T00:00:00"/>
    <s v="6 meses"/>
    <s v="Contratación Directa - Prestación de Servicios y de Apoyo a la Gestión Persona Natural"/>
    <s v="Recursos propios"/>
    <n v="63000000"/>
    <n v="63000000"/>
    <s v="NO"/>
    <s v="N/A"/>
    <s v="Marino Gutierrez Marquez"/>
    <s v="Profesional Universitario "/>
    <s v="3839365"/>
    <s v="marino.gutierrez@antioquia.gov.co"/>
    <m/>
    <m/>
    <m/>
    <m/>
    <m/>
    <m/>
    <m/>
    <m/>
    <m/>
    <m/>
    <m/>
    <x v="2"/>
    <m/>
    <s v="Sin iniciar etapa precontractual"/>
    <s v="Traslado interno "/>
    <m/>
    <m/>
    <m/>
  </r>
  <r>
    <x v="10"/>
    <n v="81112501"/>
    <s v="Mantenimiento licencias sap de la Secretaría General"/>
    <d v="2018-08-01T00:00:00"/>
    <s v="12 meses"/>
    <s v="Contratación directa"/>
    <s v="Recursos propios"/>
    <n v="150000000"/>
    <n v="150000000"/>
    <s v="NO"/>
    <s v="N/A"/>
    <s v="LUDWYG LONDONO SERNA"/>
    <s v="Profesional Especializado -SAP"/>
    <s v="3838906"/>
    <s v="ludwyg.londono@antioquia.gov.co"/>
    <m/>
    <m/>
    <m/>
    <m/>
    <m/>
    <m/>
    <m/>
    <m/>
    <m/>
    <m/>
    <m/>
    <x v="2"/>
    <m/>
    <m/>
    <m/>
    <m/>
    <m/>
    <m/>
  </r>
  <r>
    <x v="10"/>
    <n v="92121700"/>
    <s v="Mantenimiento preventivo y correctivo del sistema integrado de seguridad. (Se trasladó recursos a Gestión humana - Informática)"/>
    <d v="2018-01-01T00:00:00"/>
    <s v="12 meses"/>
    <s v="Selección Abreviada - Subasta Inversa"/>
    <s v="Recursos propios"/>
    <n v="180000000"/>
    <n v="180000000"/>
    <s v="NO"/>
    <s v="N/A"/>
    <s v="Coronel"/>
    <s v="Director de Seguridad"/>
    <s v="3839370"/>
    <s v="juan.arango@antioquia.gov.co"/>
    <m/>
    <m/>
    <m/>
    <m/>
    <m/>
    <m/>
    <m/>
    <m/>
    <m/>
    <m/>
    <m/>
    <x v="2"/>
    <m/>
    <s v="Sin iniciar etapa precontractual"/>
    <s v="Se traslado CDP a la Secretaria de Informatica"/>
    <m/>
    <m/>
    <m/>
  </r>
  <r>
    <x v="10"/>
    <n v="80141607"/>
    <s v="Feria de proveedores y talleres de contratación."/>
    <d v="2018-01-01T00:00:00"/>
    <s v="12 meses"/>
    <s v="Mínima cuantía"/>
    <s v="Recursos propios"/>
    <n v="30000000"/>
    <n v="30000000"/>
    <s v="NO"/>
    <s v="N/A"/>
    <s v="Catalina Administrativa y Contractual"/>
    <s v="Profesional Universitario"/>
    <s v="3835254"/>
    <s v="catalina.jimenez@antioquia.gov.co"/>
    <m/>
    <m/>
    <m/>
    <m/>
    <m/>
    <m/>
    <m/>
    <m/>
    <m/>
    <m/>
    <m/>
    <x v="2"/>
    <m/>
    <m/>
    <m/>
    <m/>
    <m/>
    <m/>
  </r>
  <r>
    <x v="10"/>
    <n v="93141707"/>
    <s v="Conservación patrimonio documental del Departamento (Arrendamiento)"/>
    <d v="2018-01-01T00:00:00"/>
    <s v="12 meses"/>
    <s v="Otro Tipo de Contrato"/>
    <s v="Recursos propios"/>
    <n v="264000000"/>
    <n v="264000000"/>
    <s v="NO"/>
    <s v="N/A"/>
    <s v="Marino Gutierrez Marquez"/>
    <s v="Profesional Universitario "/>
    <s v="3839365"/>
    <s v="marino.gutierrez@antioquia.gov.co"/>
    <m/>
    <m/>
    <m/>
    <m/>
    <m/>
    <m/>
    <m/>
    <m/>
    <m/>
    <m/>
    <m/>
    <x v="2"/>
    <m/>
    <m/>
    <m/>
    <m/>
    <m/>
    <m/>
  </r>
  <r>
    <x v="10"/>
    <n v="43231500"/>
    <s v="Actualización licenciamiento para software documental Mercurio."/>
    <d v="2018-03-01T00:00:00"/>
    <s v="8 meses"/>
    <s v="Selección Abreviada - Subasta Inversa"/>
    <s v="Recursos propios"/>
    <n v="200000000"/>
    <n v="200000000"/>
    <s v="NO"/>
    <s v="N/A"/>
    <s v="Matilde Luz Urrego."/>
    <s v="profesional Especializado"/>
    <s v="3838949"/>
    <s v="Matilde.urrego@antioquia.gov.co"/>
    <m/>
    <m/>
    <m/>
    <m/>
    <m/>
    <m/>
    <m/>
    <m/>
    <m/>
    <m/>
    <m/>
    <x v="2"/>
    <m/>
    <m/>
    <m/>
    <m/>
    <m/>
    <m/>
  </r>
  <r>
    <x v="10"/>
    <n v="80101600"/>
    <s v="Contrato de prestación de servicio (Ingeniera de sistemas encargada de Mercurio)."/>
    <d v="2017-11-03T00:00:00"/>
    <s v="14 meses"/>
    <s v="Contratación Directa - Prestación de Servicios y de Apoyo a la Gestión Persona Natural"/>
    <s v="Recursos propios"/>
    <n v="60000000"/>
    <n v="60000000"/>
    <s v="NO"/>
    <s v="N/A"/>
    <s v="Diana María perez Blandón"/>
    <m/>
    <m/>
    <m/>
    <m/>
    <m/>
    <m/>
    <m/>
    <m/>
    <m/>
    <m/>
    <m/>
    <m/>
    <m/>
    <m/>
    <x v="2"/>
    <m/>
    <m/>
    <m/>
    <m/>
    <m/>
    <m/>
  </r>
  <r>
    <x v="10"/>
    <n v="82121903"/>
    <s v="Impresión de cartillas y manuales de contratación (Hacer seguimiento al oficio enviado por el Doctor Velasquez)"/>
    <d v="2018-05-01T00:00:00"/>
    <s v="6 meses"/>
    <s v="Mínima cuantía"/>
    <s v="Recursos propios"/>
    <n v="30000000"/>
    <n v="30000000"/>
    <s v="NO"/>
    <s v="N/A"/>
    <s v="Catalina Jímenez Henao "/>
    <s v="Profesional Universitaria "/>
    <s v="3835254"/>
    <s v="catalina.jimenez@antioquia.gov.co"/>
    <m/>
    <m/>
    <m/>
    <m/>
    <m/>
    <m/>
    <m/>
    <m/>
    <m/>
    <m/>
    <m/>
    <x v="2"/>
    <m/>
    <s v="Sin iniciar etapa precontractual"/>
    <m/>
    <m/>
    <m/>
    <m/>
  </r>
  <r>
    <x v="10"/>
    <n v="82121903"/>
    <s v="Impresión de cartillas - entidades sin animo de lucro "/>
    <d v="2018-05-01T00:00:00"/>
    <s v="6 meses"/>
    <s v="Mínima cuantía"/>
    <s v="Recursos propios"/>
    <n v="10000000"/>
    <n v="10000000"/>
    <s v="NO"/>
    <s v="N/A"/>
    <s v="Gustavo Adolfo Restrepo"/>
    <s v="Director de Asesoría Legal y de Control "/>
    <s v="3839036"/>
    <s v="gustavo.restrepo@antioquia.gov.co"/>
    <m/>
    <m/>
    <m/>
    <m/>
    <m/>
    <m/>
    <m/>
    <m/>
    <m/>
    <m/>
    <m/>
    <x v="2"/>
    <m/>
    <s v="Sin iniciar etapa precontractual"/>
    <m/>
    <m/>
    <m/>
    <m/>
  </r>
  <r>
    <x v="10"/>
    <n v="83111600"/>
    <s v="Modernización del sistema de comunicaciones para el Salon Consejo de Gobierno."/>
    <d v="2018-05-01T00:00:00"/>
    <s v="4 meses"/>
    <s v="Selección Abreviada - Subasta Inversa"/>
    <s v="Recursos propios"/>
    <n v="400000000"/>
    <n v="400000000"/>
    <s v="NO"/>
    <s v="N/A"/>
    <s v="Juan Carlos Arango Ramírez"/>
    <s v="Profesional Universitario (Logístico)"/>
    <s v="3839370"/>
    <s v="juan.arango@antioquia.gov.co"/>
    <m/>
    <m/>
    <m/>
    <m/>
    <m/>
    <m/>
    <m/>
    <m/>
    <m/>
    <m/>
    <m/>
    <x v="2"/>
    <m/>
    <m/>
    <s v="Se reunen el proximo miercoles 9/1/2017 - Gestionar Recuesos del Balance "/>
    <m/>
    <m/>
    <m/>
  </r>
  <r>
    <x v="10"/>
    <n v="72121102"/>
    <s v="Adecuación total de la zona de bienestar en la terraza del piso 5 del centro administrativo departamental gobernación de antioquia."/>
    <d v="2018-05-01T00:00:00"/>
    <s v="6 meses"/>
    <s v="Licitación pública"/>
    <s v="Recursos propios"/>
    <n v="950000000"/>
    <n v="950000000"/>
    <s v="NO"/>
    <s v="N/A"/>
    <s v="Juan Carlos Gallego O"/>
    <s v="Profesional Universitario (técnico)"/>
    <s v="3839394"/>
    <s v="juan.gallegoosorio@antioquia.gov.co"/>
    <m/>
    <m/>
    <m/>
    <m/>
    <m/>
    <m/>
    <m/>
    <m/>
    <m/>
    <m/>
    <m/>
    <x v="2"/>
    <m/>
    <m/>
    <s v="Gestionar recursos del balance "/>
    <m/>
    <m/>
    <m/>
  </r>
  <r>
    <x v="10"/>
    <n v="92121701"/>
    <s v="Adquisición de equipos y accesorios vigilancia para la Gobernación de Antioquia (PRIORIZAR)"/>
    <d v="2018-05-01T00:00:00"/>
    <s v="6 meses"/>
    <s v="Selección Abreviada - Subasta Inversa"/>
    <s v="Recursos propios"/>
    <n v="2500000000"/>
    <n v="2500000000"/>
    <s v="NO"/>
    <s v="N/A"/>
    <s v="Coronel"/>
    <s v="Director de Seguridad"/>
    <s v="3839370"/>
    <s v="juan.arango@antioquia.gov.co"/>
    <m/>
    <m/>
    <m/>
    <m/>
    <m/>
    <m/>
    <m/>
    <m/>
    <m/>
    <m/>
    <m/>
    <x v="2"/>
    <m/>
    <m/>
    <s v="Gestionar recursos del balance "/>
    <m/>
    <m/>
    <m/>
  </r>
  <r>
    <x v="10"/>
    <s v=" 72121103"/>
    <s v="Obras civiles para el cambio de cielo rasos por etapas en los pisos del Centro Administrativo Departamental y sedes externas. "/>
    <d v="2018-05-01T00:00:00"/>
    <s v="6 meses"/>
    <s v="Selección Abreviada - Menor Cuantía"/>
    <s v="Recursos propios"/>
    <n v="600000000"/>
    <n v="600000000"/>
    <s v="NO"/>
    <s v="N/A"/>
    <s v="José Mauricio Mesa R"/>
    <s v="Profesional Universitario (técnico)"/>
    <s v="3839339"/>
    <s v="jose.mesa@antioquia.gov.co"/>
    <m/>
    <m/>
    <m/>
    <m/>
    <m/>
    <m/>
    <m/>
    <m/>
    <m/>
    <m/>
    <m/>
    <x v="2"/>
    <m/>
    <m/>
    <s v="Gestionar recursos del balance "/>
    <m/>
    <m/>
    <m/>
  </r>
  <r>
    <x v="10"/>
    <s v=" 72151509"/>
    <s v="Suministro e instalacion del control de energia de baja en la subestacion del CAD."/>
    <d v="2018-05-01T00:00:00"/>
    <s v="5 meses"/>
    <s v="Selección Abreviada - Subasta Inversa"/>
    <s v="Recursos propios"/>
    <n v="450000000"/>
    <n v="450000000"/>
    <s v="NO"/>
    <s v="N/A"/>
    <s v="José Mauricio Mesa R"/>
    <s v="Profesional Universitario (técnico)"/>
    <s v="3839339"/>
    <s v="jose.mesa@antioquia.gov.co"/>
    <m/>
    <m/>
    <m/>
    <m/>
    <m/>
    <m/>
    <m/>
    <m/>
    <m/>
    <m/>
    <m/>
    <x v="2"/>
    <m/>
    <m/>
    <s v="Gestionar recursos del balance "/>
    <m/>
    <m/>
    <m/>
  </r>
  <r>
    <x v="10"/>
    <s v="73161517 "/>
    <s v="Cambio de unidades manejadoras de aire (umas) del Centro Administrativo Departamental."/>
    <d v="2018-05-01T00:00:00"/>
    <s v="7 meses"/>
    <s v="Licitación pública"/>
    <s v="Recursos propios"/>
    <n v="3000000000"/>
    <n v="3000000000"/>
    <s v="NO"/>
    <s v="N/A"/>
    <s v="Santiago Marín Restrepo"/>
    <s v="Profesional Universitario"/>
    <s v="3835128"/>
    <s v="santiago.marin@antioquia.gov.co"/>
    <m/>
    <m/>
    <m/>
    <m/>
    <m/>
    <m/>
    <m/>
    <m/>
    <m/>
    <m/>
    <m/>
    <x v="2"/>
    <m/>
    <m/>
    <s v="Gestionar recursos del balance "/>
    <m/>
    <m/>
    <m/>
  </r>
  <r>
    <x v="10"/>
    <s v="73161517 "/>
    <s v="Cambio de ductería del sistema de aire acondicionado del cad y suministro e instalación de cajas de volumen variable"/>
    <d v="2018-05-01T00:00:00"/>
    <s v="7 meses"/>
    <s v="Licitación pública"/>
    <s v="Recursos propios"/>
    <n v="2000000000"/>
    <n v="2000000000"/>
    <s v="NO"/>
    <s v="N/A"/>
    <s v="Santiago Marín Restrepo"/>
    <s v="Profesional Universitario"/>
    <s v="3835128"/>
    <s v="santiago.marin@antioquia.gov.co"/>
    <m/>
    <m/>
    <m/>
    <m/>
    <m/>
    <m/>
    <m/>
    <m/>
    <m/>
    <m/>
    <m/>
    <x v="2"/>
    <m/>
    <m/>
    <s v="Gestionar recursos del balance "/>
    <m/>
    <m/>
    <m/>
  </r>
  <r>
    <x v="10"/>
    <s v="72101511 "/>
    <s v="Automatización del sistema de aire acondicionado del cad"/>
    <d v="2018-05-01T00:00:00"/>
    <s v="7 meses"/>
    <s v="Licitación pública"/>
    <s v="Recursos propios"/>
    <n v="1000000000"/>
    <n v="1000000000"/>
    <s v="NO"/>
    <s v="N/A"/>
    <s v="Santiago Marín Restrepo"/>
    <s v="Profesional Universitario"/>
    <s v="3835128"/>
    <s v="santiago.marin@antioquia.gov.co"/>
    <m/>
    <m/>
    <m/>
    <m/>
    <m/>
    <m/>
    <m/>
    <m/>
    <m/>
    <m/>
    <m/>
    <x v="2"/>
    <m/>
    <m/>
    <s v="Gestionar recursos del balance "/>
    <m/>
    <m/>
    <m/>
  </r>
  <r>
    <x v="10"/>
    <s v="40161502 24101618  "/>
    <s v="Instalación de filtros de agua y cambio de tuberías."/>
    <d v="2018-05-01T00:00:00"/>
    <s v="6 meses"/>
    <s v="Selección Abreviada - Menor Cuantía"/>
    <s v="Recursos propios"/>
    <n v="120000000"/>
    <n v="120000000"/>
    <s v="NO"/>
    <s v="N/A"/>
    <s v="Santiago Marín Restrepo"/>
    <s v="Profesional Universitario"/>
    <s v="3835128"/>
    <s v="santiago.marin@antioquia.gov.co"/>
    <m/>
    <m/>
    <m/>
    <m/>
    <m/>
    <m/>
    <m/>
    <m/>
    <m/>
    <m/>
    <m/>
    <x v="2"/>
    <m/>
    <m/>
    <s v="Gestionar recursos del balance "/>
    <m/>
    <m/>
    <m/>
  </r>
  <r>
    <x v="10"/>
    <n v="80101500"/>
    <s v="Elaboración de la tabla de valoración en la Gobernación de Antioquía.(Director de Gestion Documental debe socializar ante el Secretario General el impacto que tiene sobre los indicadores  dela Gobernacion de Ant.)"/>
    <d v="2018-06-01T00:00:00"/>
    <s v="9 meses"/>
    <s v="Selección Abreviada - Subasta Inversa"/>
    <s v="Recursos propios"/>
    <n v="350000000"/>
    <n v="350000000"/>
    <s v="NO"/>
    <s v="N/A"/>
    <s v="Marino Gutierrez Marquez"/>
    <s v="Profesional Universitario "/>
    <s v="3839365"/>
    <s v="marino.gutierrez@antioquia.gov.co"/>
    <m/>
    <m/>
    <m/>
    <m/>
    <m/>
    <m/>
    <m/>
    <m/>
    <m/>
    <m/>
    <m/>
    <x v="2"/>
    <m/>
    <m/>
    <s v="Gestionar recursos del balance "/>
    <m/>
    <m/>
    <m/>
  </r>
  <r>
    <x v="10"/>
    <n v="56112103"/>
    <s v="Dotación de sillas para la sala de consulta del archivo histórico de Antioquia."/>
    <d v="2018-07-01T00:00:00"/>
    <s v="4 meses"/>
    <s v="Mínima cuantía"/>
    <s v="Recursos propios"/>
    <n v="25000000"/>
    <n v="25000000"/>
    <s v="NO"/>
    <s v="N/A"/>
    <s v="Marino Gutierrez Marquez"/>
    <s v="Profesional Universitario "/>
    <s v="3839365"/>
    <s v="marino.gutierrez@antioquia.gov.co"/>
    <m/>
    <m/>
    <m/>
    <m/>
    <m/>
    <m/>
    <m/>
    <m/>
    <m/>
    <m/>
    <m/>
    <x v="2"/>
    <m/>
    <m/>
    <s v="Gestionar recursos del balance "/>
    <m/>
    <m/>
    <m/>
  </r>
  <r>
    <x v="10"/>
    <n v="25101501"/>
    <s v="Adquisición de microbus para el apoyo de la politica publica Gobernador en la noche"/>
    <d v="2018-05-01T00:00:00"/>
    <s v="2 meses"/>
    <s v="Selección Abreviada - Acuerdo Marco de Precios"/>
    <s v="Recursos propios"/>
    <n v="125000000"/>
    <n v="125000000"/>
    <s v="NO"/>
    <s v="N/A"/>
    <s v="Javier Alonso Londoño H"/>
    <s v="Profesional Universitario (técnico)"/>
    <s v="3838870"/>
    <s v="javier.londono@antioquia.gov.co"/>
    <m/>
    <m/>
    <m/>
    <m/>
    <m/>
    <m/>
    <m/>
    <m/>
    <m/>
    <m/>
    <m/>
    <x v="2"/>
    <m/>
    <m/>
    <s v="Gestionar recursos del balance "/>
    <m/>
    <m/>
    <m/>
  </r>
  <r>
    <x v="10"/>
    <n v="72121102"/>
    <s v="Adecuación espacial de la sala de audiovisuales en el piso 13 de la Gobernación de Antioquia. (no incluye dotación especializada)."/>
    <d v="2018-05-01T00:00:00"/>
    <s v="4 meses"/>
    <s v="Selección Abreviada - Menor Cuantía"/>
    <s v="Recursos propios"/>
    <n v="125000000"/>
    <n v="125000000"/>
    <s v="NO"/>
    <s v="N/A"/>
    <s v="Juan Carlos Gallego O"/>
    <s v="Profesional Universitario (técnico)"/>
    <s v="3839394"/>
    <s v="juan.gallegoosorio@antioquia.gov.co"/>
    <m/>
    <m/>
    <m/>
    <m/>
    <m/>
    <m/>
    <m/>
    <m/>
    <m/>
    <m/>
    <m/>
    <x v="2"/>
    <m/>
    <m/>
    <s v="Gestionar recursos del balance "/>
    <m/>
    <m/>
    <m/>
  </r>
  <r>
    <x v="10"/>
    <s v=" 72102900 "/>
    <s v="Modernización del sistema de la red contra incendios del CAD &quot;segunda etapa&quot;."/>
    <d v="2018-05-01T00:00:00"/>
    <s v="6 meses"/>
    <s v="Selección Abreviada - Menor Cuantía"/>
    <s v="Recursos propios"/>
    <n v="350000000"/>
    <n v="350000000"/>
    <s v="NO"/>
    <s v="N/A"/>
    <s v="Juan Carlos Gallego O"/>
    <s v="Profesional Universitario (técnico)"/>
    <s v="3839394"/>
    <s v="juan.gallegoosorio@antioquia.gov.co"/>
    <m/>
    <m/>
    <m/>
    <m/>
    <m/>
    <m/>
    <m/>
    <m/>
    <m/>
    <m/>
    <m/>
    <x v="2"/>
    <m/>
    <m/>
    <s v="Gestionar recursos del balance "/>
    <m/>
    <m/>
    <m/>
  </r>
  <r>
    <x v="10"/>
    <s v=" 72121101"/>
    <s v="Adecuación general de batería baños públicos y construcción de espacio para cambio vestuarios contratistas y cuartos utiles para dependencias de la gobernación de antioquia en el sótano interno del cad"/>
    <d v="2018-05-01T00:00:00"/>
    <s v="2 meses"/>
    <s v="Selección Abreviada - Menor Cuantía"/>
    <s v="Recursos propios"/>
    <n v="230000000"/>
    <n v="230000000"/>
    <s v="NO"/>
    <s v="N/A"/>
    <s v="Juan Carlos Gallego O"/>
    <s v="Profesional Universitario (técnico)"/>
    <s v="3839394"/>
    <s v="juan.gallegoosorio@antioquia.gov.co"/>
    <m/>
    <m/>
    <m/>
    <m/>
    <m/>
    <m/>
    <m/>
    <m/>
    <m/>
    <m/>
    <m/>
    <x v="2"/>
    <m/>
    <m/>
    <s v="Gestionar recursos del balance "/>
    <m/>
    <m/>
    <m/>
  </r>
  <r>
    <x v="10"/>
    <s v="39121523 "/>
    <s v="Automatización del sistema de iluminación del CAD (on-off - dimerización y sensores)"/>
    <d v="2018-05-01T00:00:00"/>
    <s v="5 meses"/>
    <s v="Selección Abreviada - Menor Cuantía"/>
    <s v="Recursos propios"/>
    <n v="300000000"/>
    <n v="300000000"/>
    <s v="NO"/>
    <s v="N/A"/>
    <s v="José Mauricio Mesa R"/>
    <s v="Profesional Universitario (técnico)"/>
    <s v="3839339"/>
    <s v="jose.mesa@antioquia.gov.co"/>
    <m/>
    <m/>
    <m/>
    <m/>
    <m/>
    <m/>
    <m/>
    <m/>
    <m/>
    <m/>
    <m/>
    <x v="2"/>
    <m/>
    <m/>
    <s v="Gestionar recursos del balance "/>
    <m/>
    <m/>
    <m/>
  </r>
  <r>
    <x v="10"/>
    <n v="56111604"/>
    <s v="Adquisición de panelería piso techo llena, mixta y de vidrio (modulares 30 - 60 - 90 -120cms), puertas, superficies de trabajo y archivadores tipo pedestal para acondicionar estaciones de trabajo en el centro administrativo departamental"/>
    <d v="2018-05-01T00:00:00"/>
    <s v="6 meses"/>
    <s v="Selección Abreviada - Subasta Inversa"/>
    <s v="Recursos propios"/>
    <n v="800000000"/>
    <n v="800000000"/>
    <s v="NO"/>
    <s v="N/A"/>
    <s v="José Mauricio Mesa R"/>
    <s v="Profesional Universitario (técnico)"/>
    <s v="3839339"/>
    <s v="jose.mesa@antioquia.gov.co"/>
    <m/>
    <m/>
    <m/>
    <m/>
    <m/>
    <m/>
    <m/>
    <m/>
    <m/>
    <m/>
    <m/>
    <x v="2"/>
    <m/>
    <m/>
    <s v="Gestionar recursos del balance "/>
    <m/>
    <m/>
    <m/>
  </r>
  <r>
    <x v="10"/>
    <n v="39111700"/>
    <s v="Adquisición de luminarias para el sistema de iluminación exterior dinámica dmx en el Centro Administrativo Departamental “José María Cordova”"/>
    <d v="2018-05-01T00:00:00"/>
    <s v="6 meses"/>
    <s v="Selección Abreviada - Subasta Inversa"/>
    <s v="Recursos propios"/>
    <n v="420000000"/>
    <n v="420000000"/>
    <s v="NO"/>
    <s v="N/A"/>
    <s v="José Mauricio Mesa R"/>
    <s v="Profesional Universitario (técnico)"/>
    <s v="3839339"/>
    <s v="jose.mesa@antioquia.gov.co"/>
    <m/>
    <m/>
    <m/>
    <m/>
    <m/>
    <m/>
    <m/>
    <m/>
    <m/>
    <m/>
    <m/>
    <x v="2"/>
    <m/>
    <m/>
    <s v="Gestionar recursos del balance "/>
    <m/>
    <m/>
    <m/>
  </r>
  <r>
    <x v="10"/>
    <n v="72102900"/>
    <s v="Acondicionamiento de espacios y remodelaciones varias, mantenimineto de la red electrica, en la Carcel de Yarumito."/>
    <d v="2018-05-01T00:00:00"/>
    <s v="10 meses"/>
    <s v="Selección Abreviada - Menor Cuantía"/>
    <s v="Recursos propios"/>
    <n v="400000000"/>
    <n v="400000000"/>
    <s v="NO"/>
    <s v="N/A"/>
    <s v="Donaldy Giraldo Garcia"/>
    <s v="Profesional Universitario (técnico)"/>
    <s v="3839690"/>
    <s v="donaldy.giraldo@antioquia.gov.co"/>
    <m/>
    <m/>
    <m/>
    <m/>
    <m/>
    <m/>
    <m/>
    <m/>
    <m/>
    <m/>
    <m/>
    <x v="2"/>
    <m/>
    <m/>
    <s v="Gestionar recursos del balance "/>
    <m/>
    <m/>
    <m/>
  </r>
  <r>
    <x v="11"/>
    <n v="90121502"/>
    <s v="Adquisición de tiquetes aéreos para la Gobernación de Antioquia "/>
    <d v="2018-01-01T00:00:00"/>
    <s v="12 meses"/>
    <s v="Otro Tipo de Contrato"/>
    <s v="Recursos propios"/>
    <n v="63000000"/>
    <n v="55000000"/>
    <s v="SI"/>
    <s v="Aprobadas"/>
    <s v="Henry Nelson Carvajal Porras"/>
    <s v="Enlace SECOP"/>
    <n v="3839109"/>
    <s v="henry.carvajal@antioquia.gov.co"/>
    <s v="N/A"/>
    <s v="N/A"/>
    <s v="N/A"/>
    <s v="999999999"/>
    <s v="Prestación de servicio de transporte aereo para apoyar la gestión de la Gobernación de Antioquia -Gerencia de Servicios Públicos"/>
    <s v="Transporte de los funcionarios de la Gerencia de Servicios Públicos a proyectos de agua potable, saneamiento basico, electrificación y aseo "/>
    <n v="7571"/>
    <n v="19953"/>
    <d v="2017-10-05T00:00:00"/>
    <s v="2017060102139 del 22-09-2017"/>
    <n v="4600007506"/>
    <x v="1"/>
    <s v="Servicio Aéreo a Territorios Nacionasl S.A SATENA"/>
    <s v="En ejecución"/>
    <s v="Los recursos se trasladan a la Secretaría General, mediante CDP 3700010118 Y 3700010220 por valores de $8,000,000 y $55,000,000 respectivamente"/>
    <s v="Luis Ovidio Rivera Guerra"/>
    <s v="Tipo C:  Supervisión"/>
    <s v="Tecnica, Administrativa, Financiera, Juridica y Contable. Ejercicio de la Interventoria Integral de que trata el numeral 11.3.1 del Manual de Supervisión e Interventoria"/>
  </r>
  <r>
    <x v="11"/>
    <n v="78111800"/>
    <s v="Prestación de servicio de transporte terrestre automotor para apoyar la gestión de la Gobernación de Antioquia -Gerencia de Servicios Públicos"/>
    <d v="2018-01-01T00:00:00"/>
    <s v="12 Meses"/>
    <s v="Otro Tipo de Contrato"/>
    <s v="Recursos propios"/>
    <n v="60000000"/>
    <n v="60000000"/>
    <s v="NO"/>
    <s v="N/A"/>
    <s v="Henry Nelson Carvajal Porras"/>
    <s v="Enlace SECOP"/>
    <n v="3839109"/>
    <s v="henry.carvajal@antioquia.gov.co"/>
    <s v="Alternativas rurales para el manejo de los residuos sólidos en el Departamento"/>
    <s v="N/A"/>
    <s v="Construccion de alternativas rurales para el manejo de residuos sólidos en el Departamento de Antioquia "/>
    <s v="030015001"/>
    <s v="Prestación de servicio de transporte terrestre automotor para apoyar la gestión de la Gobernación de Antioquia -Gerencia de Servicios Públicos"/>
    <s v="Prestación de servicio de transporte terrestre automotor y conductor para el transporte de los funcionarios de la Gerencia de Servicios Públicos"/>
    <s v="SA-22-01-2018"/>
    <n v="19944"/>
    <d v="2018-01-02T00:00:00"/>
    <m/>
    <m/>
    <x v="5"/>
    <m/>
    <s v="En etapa precontractual"/>
    <s v="Los recursos se trasladan a la Secretaría General mediante CDP 3500038647 por valor de $60,000,000"/>
    <s v="Luis Ovidio Rivera Guerra"/>
    <s v="Tipo C:  Supervisión"/>
    <s v="Tecnica, Administrativa, Financiera, Juridica y Contable. Ejercicio de la Interventoria Integral de que trata el numeral 11.3.1 del Manual de Supervisión e Interventoria"/>
  </r>
  <r>
    <x v="11"/>
    <n v="78111800"/>
    <s v="Prestación de servicio de transporte terrestre automotor para apoyar la gestión de la Gobernación de Antioquia -Gerencia de Servicios Públicos"/>
    <d v="2018-01-01T00:00:00"/>
    <s v="12 Meses"/>
    <s v="Otro Tipo de Contrato"/>
    <s v="Recursos propios"/>
    <n v="40000000"/>
    <n v="40000000"/>
    <s v="NO"/>
    <s v="N/A"/>
    <s v="Henry Nelson Carvajal Porras"/>
    <s v="Enlace SECOP"/>
    <n v="3839109"/>
    <s v="henry.carvajal@antioquia.gov.co"/>
    <s v="Abastecimiento sostenible de agua apta para el consumo humano en zonas rurales"/>
    <s v="N/A"/>
    <s v="Construccion y suministro de agua apta para consumo humano todo el Departamento "/>
    <s v="030010001"/>
    <s v="Prestación de servicio de transporte terrestre automotor para apoyar la gestión de la Gobernación de Antioquia -Gerencia de Servicios Públicos"/>
    <s v="Prestación de servicio de transporte terrestre automotor y conductor para el transporte de los funcionarios de la Gerencia de Servicios Públicos"/>
    <s v="SA-22-01-2018"/>
    <n v="19948"/>
    <d v="2018-01-02T00:00:00"/>
    <m/>
    <m/>
    <x v="5"/>
    <m/>
    <s v="En etapa precontractual"/>
    <s v="Los recursos se trasladan a la Secretaría General mediante CDP 3500038645 por valor de $40,000,000 "/>
    <s v="Luis Ovidio Rivera Guerra"/>
    <s v="Tipo C:  Supervisión"/>
    <s v="Tecnica, Administrativa, Financiera, Juridica y Contable. Ejercicio de la Interventoria Integral de que trata el numeral 11.3.1 del Manual de Supervisión e Interventoria"/>
  </r>
  <r>
    <x v="11"/>
    <n v="81112500"/>
    <s v="Licencia Argis"/>
    <d v="2018-01-01T00:00:00"/>
    <s v="12 Meses"/>
    <s v="Otro Tipo de Contrato"/>
    <s v="Recursos propios"/>
    <n v="8000000"/>
    <n v="8000000"/>
    <s v="NO"/>
    <s v="N/A"/>
    <s v="Henry Nelson Carvajal Porras"/>
    <s v="Enlace SECOP"/>
    <n v="3839109"/>
    <s v="henry.carvajal@antioquia.gov.co"/>
    <s v="Abastecimiento sostenible de agua apta para el consumo humano en zonas rurales"/>
    <s v="N/A"/>
    <s v="Construccion y suministro de agua apta para consumo humano todo el Departamento "/>
    <s v="030010001"/>
    <s v="Programa y personal para el manejo del programa y realizar los mapas correspondientes a los proyectos correspondientes a la Gerencia de Servicios públicos "/>
    <s v="Mapas correspondientes a los proyectos viabilizados, formulados, ejecutados y en ejecución de la Gerencia de Servicios públicos "/>
    <m/>
    <m/>
    <m/>
    <m/>
    <m/>
    <x v="2"/>
    <m/>
    <s v="Sin iniciar etapa precontractual"/>
    <s v="Los recursos se trasladarán a la Dirección de Sistemas cuando inicie el proceso;  aún no se ha expedido CDP "/>
    <m/>
    <m/>
    <m/>
  </r>
  <r>
    <x v="11"/>
    <n v="14111700"/>
    <s v="Suministros"/>
    <d v="2018-01-01T00:00:00"/>
    <s v="12 Meses"/>
    <s v="Otro Tipo de Contrato"/>
    <s v="Recursos propios"/>
    <n v="4494000"/>
    <n v="4494000"/>
    <s v="NO"/>
    <s v="N/A"/>
    <s v="Henry Nelson Carvajal Porras"/>
    <s v="Enlace SECOP"/>
    <n v="3839109"/>
    <s v="henry.carvajal@antioquia.gov.co"/>
    <s v="N/A"/>
    <s v="N/A"/>
    <s v="N/A"/>
    <s v="999999999"/>
    <m/>
    <m/>
    <m/>
    <m/>
    <m/>
    <m/>
    <m/>
    <x v="2"/>
    <m/>
    <s v="Sin iniciar etapa precontractual"/>
    <s v="Los recursos se trasladarán a la Secretaría General cuando inicie el proceso;  aún no se ha expedido CDP "/>
    <m/>
    <m/>
    <m/>
  </r>
  <r>
    <x v="11"/>
    <n v="72102900"/>
    <s v="Mantenimiento"/>
    <d v="2018-01-01T00:00:00"/>
    <s v="12 Meses"/>
    <s v="Otro Tipo de Contrato"/>
    <s v="Recursos propios"/>
    <n v="1227000"/>
    <n v="1227000"/>
    <s v="NO"/>
    <s v="N/A"/>
    <s v="Henry Nelson Carvajal Porras"/>
    <s v="Enlace SECOP"/>
    <n v="3839109"/>
    <s v="henry.carvajal@antioquia.gov.co"/>
    <s v="N/A"/>
    <s v="N/A"/>
    <s v="N/A"/>
    <s v="999999999"/>
    <m/>
    <m/>
    <m/>
    <m/>
    <m/>
    <m/>
    <m/>
    <x v="2"/>
    <m/>
    <s v="Sin iniciar etapa precontractual"/>
    <s v="Los recursos se trasladarán a la Secretaría General cuando inicie el proceso;  aún no se ha expedido CDP "/>
    <m/>
    <m/>
    <m/>
  </r>
  <r>
    <x v="11"/>
    <n v="55101500"/>
    <s v="Comunicaciones"/>
    <d v="2018-01-01T00:00:00"/>
    <s v="12 meses"/>
    <s v="Otro Tipo de Contrato"/>
    <s v="Recursos propios"/>
    <n v="2921000"/>
    <n v="2921000"/>
    <s v="NO"/>
    <s v="N/A"/>
    <s v="Henry Nelson Carvajal Porras"/>
    <s v="Enlace SECOP"/>
    <n v="3839109"/>
    <s v="henry.carvajal@antioquia.gov.co"/>
    <s v="N/A"/>
    <s v="N/A"/>
    <s v="N/A"/>
    <s v="999999999"/>
    <m/>
    <m/>
    <m/>
    <m/>
    <m/>
    <m/>
    <m/>
    <x v="2"/>
    <m/>
    <s v="Sin iniciar etapa precontractual"/>
    <s v="Los recursos se trasladarán a la Dirección de Comunicaciones cuando inicie el proceso;  aún no se ha expedido CDP "/>
    <m/>
    <m/>
    <m/>
  </r>
  <r>
    <x v="11"/>
    <n v="93151507"/>
    <s v="Contrato Interadministrativo para garantizar el cumplimiento de las competencias delegadas al Departamento de Antioquia por el decreto 1077 de 2015 en materia de certificacion de los municipios en SGP-APSB"/>
    <d v="2017-11-08T00:00:00"/>
    <s v="10 meses"/>
    <s v="Contratación Directa - Contratos Interadministrativos"/>
    <s v="SGP"/>
    <n v="455600000"/>
    <n v="227800000"/>
    <s v="SI"/>
    <s v="Aprobadas"/>
    <s v="Henry Nelson Carvajal Porras"/>
    <s v="Enlace SECOP"/>
    <n v="3839109"/>
    <s v="henry.carvajal@antioquia.gov.co"/>
    <s v="Fortalecimiento de Municipios y operadores en la prestación de servicios públicos "/>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 Certificación de los municipios en SGP-APSB"/>
    <s v="Garantizar el cumplimiento de las competencias delegadas al departamento de Antioquia por el decreto 1077 de 2015"/>
    <s v="6611-CD-37-01-2017"/>
    <n v="19955"/>
    <d v="2017-03-13T00:00:00"/>
    <s v="2017060052099 del 14-03-2017"/>
    <n v="4600006463"/>
    <x v="1"/>
    <s v="Colegio Mayor de Antioquia"/>
    <s v="En ejecución"/>
    <m/>
    <s v="Luz Adriana Jaramillo Rendón"/>
    <s v="Tipo C:  Supervisión"/>
    <s v="Tecnica, Administrativa, Financiera, Juridica y Contable. Ejercicio de la Interventoria Integral de que trata el numeral 11.3.1 del Manual de Supervisión e Interventoria"/>
  </r>
  <r>
    <x v="11"/>
    <n v="83101800"/>
    <s v="Cofinanciación de instalaciones eléctricas  domiciliarias estratos 1, 2 y 3,en las diferentes subregiones del Departamento de Antioquia"/>
    <d v="2018-05-17T00:00:00"/>
    <s v="18 Meses"/>
    <s v="Contratación Directa - Contratos Interadministrativos"/>
    <s v="Recursos propios"/>
    <n v="720000000"/>
    <n v="720000000"/>
    <s v="NO"/>
    <s v="N/A"/>
    <s v="Henry Nelson Carvajal Porras"/>
    <s v="Enlace SECOP"/>
    <n v="3839109"/>
    <s v="henry.carvajal@antioquia.gov.co"/>
    <s v="Energía para la ruralidad"/>
    <s v="Nuevas conexiones de predios rurales al servicio de energía. Convencional"/>
    <s v="Ampliación de la cobertura del servicio de energia convencional y alternativo en zonas rurales del Departamento de Antioquia"/>
    <s v="030019007"/>
    <s v="Aumentar la cobertura, calidad y continuidad del servicio, implementando proyectos con sistemas tradicionales y alternativos que permita diversificar la oferta, teniendo en cuenta la dependencia de sistemas convencionales para abastecer la demanda."/>
    <s v="Mano de obra con experiencia, calidad de materiales, Suministro e  instalaccion  de pozos septicos con la normativa vigente, excavaciones, demoliciones, instalacion de tuberia, entre otros; De acuerdo a la planificación,  estudios, diseños y todos los materiales necesarios para la ejecución total del proyecto"/>
    <m/>
    <m/>
    <m/>
    <m/>
    <m/>
    <x v="2"/>
    <m/>
    <m/>
    <m/>
    <m/>
    <m/>
    <m/>
  </r>
  <r>
    <x v="11"/>
    <n v="32111701"/>
    <s v="“Suministro, Transporte, Instalación y puesta en funcionamiento de Sistemas Fotovoltaicos en zonas rurales del Departamento de Antioquia”"/>
    <d v="2018-01-15T00:00:00"/>
    <s v="7 meses"/>
    <s v="Selección Abreviada - Subasta Inversa"/>
    <s v="Recursos propios"/>
    <n v="3575000000"/>
    <n v="3575000000"/>
    <s v="NO"/>
    <s v="N/A"/>
    <s v="Henry Nelson Carvajal Porras"/>
    <s v="Enlace SECOP"/>
    <n v="3839109"/>
    <s v="henry.carvajal@antioquia.gov.co"/>
    <s v="Energía para la ruralidad"/>
    <s v="Nuevas conexiones de predios rurales al servicio de energía con sistemas alternativos"/>
    <s v="Ampliación de la cobertura del servicio de energia convencional y alternativo en zonas rurales del Departamento de Antioquia"/>
    <s v="030019007"/>
    <s v="Aumentar la cobertura en Escuelas sin o con deficit de energia rural impactando aproximadamente 15000 personas en diferentes Municipios de Antioquia "/>
    <s v="Suministro transoporte e instalacion de sistemas alternativos &quot;paneles solares&quot; en escuelas rurales "/>
    <m/>
    <m/>
    <m/>
    <m/>
    <m/>
    <x v="2"/>
    <m/>
    <m/>
    <m/>
    <m/>
    <m/>
    <m/>
  </r>
  <r>
    <x v="11"/>
    <n v="83101500"/>
    <s v="Construccion de acueducto La Fe, Municipio de Betania Antioquia. "/>
    <d v="2018-01-15T00:00:00"/>
    <s v="10 meses"/>
    <s v="Otro Tipo de Contrato"/>
    <s v="Recursos propios"/>
    <n v="126000000"/>
    <n v="126000000"/>
    <s v="NO"/>
    <s v="N/A"/>
    <s v="Henry Nelson Carvajal Porras"/>
    <s v="Enlace SECOP"/>
    <n v="3839109"/>
    <s v="henry.carvajal@antioquia.gov.co"/>
    <s v="Abastecimiento sostenible de agua apta para el consumo humano en zona urbana del Departamento"/>
    <s v="Nuevas conexiones de predios urbanos al servicio de agua apta para el consumo humano"/>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Verificar Plan maestro de acueducto Urbano, mano de obra con experiencia, excavaciones, demoliciones, instalacion de tuberia, llenos, concretos entre otros; De acuerdo a la planificación,  estudios, diseños y todos los materiales necesarios para la ejecución total del proyecto"/>
    <m/>
    <m/>
    <m/>
    <m/>
    <m/>
    <x v="2"/>
    <m/>
    <m/>
    <m/>
    <m/>
    <m/>
    <m/>
  </r>
  <r>
    <x v="11"/>
    <n v="83101500"/>
    <s v="Optimizacion del sistema de acueducto corregimiento Alegrias del municipio de Caramanta, Antioquia. "/>
    <d v="2018-01-15T00:00:00"/>
    <s v="10 meses"/>
    <s v="Otro Tipo de Contrato"/>
    <s v="Recursos propios"/>
    <n v="670757657"/>
    <n v="670757657"/>
    <s v="NO"/>
    <s v="N/A"/>
    <s v="Henry Nelson Carvajal Porras"/>
    <s v="Enlace SECOP"/>
    <n v="3839109"/>
    <s v="henry.carvajal@antioquia.gov.co"/>
    <s v="Abastecimiento sostenible de agua apta para el consumo humano en zonas rurales"/>
    <s v="Sistemas de acueducto rural optimizados para garantizar el servicio de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m/>
    <m/>
    <m/>
    <m/>
  </r>
  <r>
    <x v="11"/>
    <n v="83101500"/>
    <s v="Construccion acueducto Multiveredal Los Cedros municipio de San Jeronimo"/>
    <d v="2018-01-15T00:00:00"/>
    <s v="10 meses"/>
    <s v="Otro Tipo de Contrato"/>
    <s v="Recursos propios"/>
    <n v="436090276"/>
    <n v="436090276"/>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m/>
    <m/>
    <m/>
    <m/>
  </r>
  <r>
    <x v="11"/>
    <n v="83101500"/>
    <s v="Construcción del acueducto multiveredal Zarzal- La Luz del municipio de Copacabana-Antiqouia."/>
    <d v="2018-01-15T00:00:00"/>
    <s v="10 meses"/>
    <s v="Otro Tipo de Contrato"/>
    <s v="Recursos propios"/>
    <n v="396811567"/>
    <n v="396811567"/>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m/>
    <m/>
    <m/>
    <m/>
  </r>
  <r>
    <x v="11"/>
    <n v="80101506"/>
    <s v="Aunar esfuerzos para el desarrollo Institucional, fortalecimiento, transformación o creación de empresas con el fin de asegurar la prestación de los servicios públicos de los municipios del departamento"/>
    <d v="2018-01-15T00:00:00"/>
    <s v="10 meses"/>
    <s v="Contratación Directa - Contratos Interadministrativos"/>
    <s v="Recursos propios"/>
    <n v="200000000"/>
    <n v="200000000"/>
    <s v="NO"/>
    <s v="N/A"/>
    <s v="Henry Nelson Carvajal Porras"/>
    <s v="Enlace SECOP"/>
    <n v="3839109"/>
    <s v="henry.carvajal@antioquia.gov.co"/>
    <s v="Empresas y/o esquemas asociativos regionales para la prestación de los servicios públicos en el Departamento"/>
    <s v="Empresas y/o esquemas asociativos funcionando como prestadores regionales de servicios públicos."/>
    <s v="Construccion de empresas y/o esquemas asociativos funcionando como prestadores regionales de servicios públicos en el departamento "/>
    <s v="030056001"/>
    <s v="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
    <s v="Constitución de empresas y/o esquemas asociativos regionales, subregionales o zonales que permitan prestar los servicios públicos de forma eficiente, con cobertura, calidad, continuidad y sostenibilidad en los sistemas de acueducto, alcantarillado energía, gas y manejo integral de residuos sólidos."/>
    <m/>
    <m/>
    <m/>
    <m/>
    <m/>
    <x v="2"/>
    <m/>
    <m/>
    <m/>
    <m/>
    <m/>
    <m/>
  </r>
  <r>
    <x v="11"/>
    <n v="76122001"/>
    <s v="Construccion y/o optimización Relleno Sanitario Municipio de Yarumal"/>
    <d v="2018-01-15T00:00:00"/>
    <s v="10 meses"/>
    <s v="Otro Tipo de Contrato"/>
    <s v="Recursos propios"/>
    <n v="300000000"/>
    <n v="300000000"/>
    <s v="NO"/>
    <s v="N/A"/>
    <s v="Henry Nelson Carvajal Porras"/>
    <s v="Enlace SECOP"/>
    <n v="3839109"/>
    <s v="henry.carvajal@antioquia.gov.co"/>
    <s v="Manejo integral de los residuos sólidos en zona urbana del Departamento – “Basura Cero”"/>
    <s v="Municipios con sistemas de disposición final optimizados, mejorados y/o construidos"/>
    <s v="Control y disposicion de residuos solidos de manera adecuada en relleno sanitario u otro sistema en zona Urbana del departamento "/>
    <s v="030055001"/>
    <s v="Disminuir la disposición incontrolable de residuos solidos en sitios autorizados, generando impacto positivo para la comunidad y el medio ambiente "/>
    <s v="Sitio autorizado por la autoridad ambiental, especificaciones tecnicas de menejo de residuos, recolección y transporte al sitio de disposicion final"/>
    <m/>
    <m/>
    <m/>
    <m/>
    <m/>
    <x v="2"/>
    <m/>
    <m/>
    <m/>
    <m/>
    <m/>
    <m/>
  </r>
  <r>
    <x v="11"/>
    <n v="83101500"/>
    <s v="Construcción saneamiento de aguas residuales domesticas del corregimiento de Santa Catalina zona rural del Municipio de San Pedro de Urabá Antioquia"/>
    <d v="2018-01-15T00:00:00"/>
    <s v="10 meses"/>
    <s v="Otro Tipo de Contrato"/>
    <s v="Recursos propios"/>
    <n v="528415000"/>
    <n v="528415000"/>
    <s v="NO"/>
    <s v="N/A"/>
    <s v="Henry Nelson Carvajal Porras"/>
    <s v="Enlace SECOP"/>
    <n v="3839109"/>
    <s v="henry.carvajal@antioquia.gov.co"/>
    <s v="Manejo sostenible de sistemas de aguas residuales en zonas rurales y de difícil acceso del departamento"/>
    <s v="Nuevos sistemas alternativos de tratamiento de aguas residuales."/>
    <s v="Ampliacion de cobertura mediente construccion de nuevas conexiones y tratamiento de aguas residiuales (zona rural) del Departamento "/>
    <s v="030020001"/>
    <s v="Aumento de la cobertura de acueducto alcantarillado, generacion de empleo, mitigacion de impacto ambiental, mejoramiento de calidad de vida de la población (salud, calidad, continuidad de servicio)."/>
    <s v="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
    <m/>
    <m/>
    <m/>
    <m/>
    <m/>
    <x v="2"/>
    <m/>
    <m/>
    <m/>
    <m/>
    <m/>
    <m/>
  </r>
  <r>
    <x v="11"/>
    <n v="47101531"/>
    <s v="Adquisición de sistemas septicos para la zona rural en varios municipios de Antioquia"/>
    <d v="2018-01-15T00:00:00"/>
    <s v="10 meses"/>
    <s v="Otro Tipo de Contrato"/>
    <s v="Recursos propios"/>
    <n v="800000000"/>
    <n v="800000000"/>
    <s v="NO"/>
    <s v="N/A"/>
    <s v="Henry Nelson Carvajal Porras"/>
    <s v="Enlace SECOP"/>
    <n v="3839109"/>
    <s v="henry.carvajal@antioquia.gov.co"/>
    <s v="Manejo sostenible de sistemas de aguas residuales en zonas rurales y de difícil acceso del departamento"/>
    <s v="Nuevos sistemas alternativos de tratamiento de aguas residuales."/>
    <s v="Ampliacion de cobertura mediente construccion de nuevas conexiones y tratamiento de aguas residiuales (zona rural) del Departamento "/>
    <s v="030020001"/>
    <s v="Aumento de la cobertura de acueducto alcantarillado, generacion de empleo, mitigacion de impacto ambiental, mejoramiento de calidad de vida de la población (salud, calidad, continuidad de servicio)."/>
    <s v="Verificar Plan maestro de alcantarillado urbano, Normativa vigente, mano de obra con experiencia, excavaciones, demoliciones, instalacion de tuberia, llenos, concretos entre otros; De acuerdo a la planificación,  estudios, diseños y todos los materiales necesarios para la ejecución del proyecto"/>
    <m/>
    <m/>
    <m/>
    <m/>
    <m/>
    <x v="2"/>
    <m/>
    <m/>
    <m/>
    <m/>
    <m/>
    <m/>
  </r>
  <r>
    <x v="11"/>
    <n v="80101506"/>
    <s v="Fortalecimiento de Municipios y Operadores en la Prestación de Servicios Públicos que estan vinculados al PDA"/>
    <d v="2018-01-15T00:00:00"/>
    <s v="12 meses"/>
    <s v="Licitación pública"/>
    <s v="SGP"/>
    <n v="5000000000"/>
    <n v="5000000000"/>
    <s v="NO"/>
    <s v="N/A"/>
    <s v="Henry Nelson Carvajal Porras"/>
    <s v="Enlace SECOP"/>
    <n v="3839109"/>
    <s v="henry.carvajal@antioquia.gov.co"/>
    <s v="Fortalecimiento institucional de los prestadores de servicios públicos en el Departamento"/>
    <s v="Municipios asesorados, capacitados y asistidos técnicamente e institucionalmente para el fortalecimiento empresarial en la prestación de los servicios públicos."/>
    <s v="Fortalecimiento de Municipios y operadores en la prestación de servicios públicos. Todo_x000a_El Departamento, Antioquia, Occidente"/>
    <s v="030012001"/>
    <s v="Acompañamiento a presadores de servicios publicos mediente  asesorias y asistencias tecnicas, visitas en la sedes de las empresas en los diferentes Municipios "/>
    <s v="Mejorar las empresas en cuanto a necesidades tecnicas, juridicas, financieras y operativas"/>
    <m/>
    <m/>
    <m/>
    <m/>
    <m/>
    <x v="2"/>
    <m/>
    <m/>
    <s v="Recursos del Sistema General de Participación SGP"/>
    <m/>
    <m/>
    <m/>
  </r>
  <r>
    <x v="11"/>
    <n v="76122001"/>
    <s v="Control y disposición de residuos sólidos de manera adecuada en relleno sanitario u otro sistema en la zona urbana acorde al Plan Rector Ambiental"/>
    <d v="2018-01-15T00:00:00"/>
    <s v="12 meses"/>
    <s v="Licitación pública"/>
    <s v="SGP"/>
    <n v="6000000000"/>
    <n v="6000000000"/>
    <s v="NO"/>
    <s v="N/A"/>
    <s v="Henry Nelson Carvajal Porras"/>
    <s v="Enlace SECOP"/>
    <n v="3839109"/>
    <s v="henry.carvajal@antioquia.gov.co"/>
    <s v="Manejo integral de los residuos sólidos en zona urbana del Departamento – “Basura Cero”"/>
    <s v="Sistemas de aprovechamiento y/o transformación de residuos sólidos en los municipios operando."/>
    <s v="Control y disposicion de residuos solidos de manera adecuada en relleno sanitario u otro sistema en zona Urbana del departamento "/>
    <s v="030055001"/>
    <s v="Disminuir la disposición incontrolable de residuos solidos en sitios autorizados, generando impacto positivo para la comunidad y el medio ambiente "/>
    <s v="Sitio autorizado por la autoridad ambiental, especificaciones tecnicas de menejo de residuos, recolección y transporte al sitio de disposicion final"/>
    <m/>
    <m/>
    <m/>
    <m/>
    <m/>
    <x v="2"/>
    <m/>
    <m/>
    <s v="Recursos del Sistema General de Participación SGP"/>
    <m/>
    <m/>
    <m/>
  </r>
  <r>
    <x v="11"/>
    <n v="83101500"/>
    <s v="Optimización de Acueducto multiveredal del Municipio de Heliconia"/>
    <d v="2018-01-01T00:00:00"/>
    <s v="12 meses"/>
    <s v="Licitación pública"/>
    <s v="SGP"/>
    <n v="1577967326"/>
    <n v="1577967326"/>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Construcción del sistema de acueducto veredal la herradura del Municipio de Carolina del Príncipe"/>
    <d v="2018-01-01T00:00:00"/>
    <s v="12 meses"/>
    <s v="Licitación pública"/>
    <s v="SGP"/>
    <n v="1531246880"/>
    <n v="1531246880"/>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Construcción Plan Maestro de Acueductio Corregimiento de Aquitania del Municipio de San Francisco"/>
    <d v="2018-01-01T00:00:00"/>
    <s v="12 meses"/>
    <s v="Licitación pública"/>
    <s v="SGP"/>
    <n v="1877480013"/>
    <n v="1877480013"/>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Ampliación y mejoramiento del acueducto corregimiento la floresta en el Municipio de Yolombó"/>
    <d v="2018-01-01T00:00:00"/>
    <s v="12 meses"/>
    <s v="Licitación pública"/>
    <s v="SGP"/>
    <n v="1657631630"/>
    <n v="1657631630"/>
    <s v="NO"/>
    <s v="N/A"/>
    <s v="Henry Nelson Carvajal Porras"/>
    <s v="Enlace SECOP"/>
    <n v="3839109"/>
    <s v="henry.carvajal@antioquia.gov.co"/>
    <s v="Abastecimiento sostenible de agua apta para el consumo humano en zonas rurales"/>
    <s v="Nuevas conexiones de predios rurales al servicio de agua apta para el consumo humano"/>
    <s v="Construccion y suministro de agua apta para consumo humano todo el Departamento "/>
    <s v="030010001"/>
    <s v="Aumento de la cobertura de acueducto generacion de empleo, mitigacion de impacto ambiental, mejoramiento de calidad de vida de la población (salud, calidad, continuidad de servicio)."/>
    <s v="Mano de obra con experiencia, calidad de materiales con la normativa vigente,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Construcción de colectores y PTAR Corregimiento Doradal del Municipio de Puerto triunfo"/>
    <d v="2018-01-01T00:00:00"/>
    <s v="12 meses"/>
    <s v="Licitación pública"/>
    <s v="SGP"/>
    <n v="938907298"/>
    <n v="938907298"/>
    <s v="NO"/>
    <s v="N/A"/>
    <s v="Henry Nelson Carvajal Porras"/>
    <s v="Enlace SECOP"/>
    <n v="3839109"/>
    <s v="henry.carvajal@antioquia.gov.co"/>
    <s v="Manejo sostenible de sistemas de aguas residuales en zonas rurales y de difícil acceso del departamento"/>
    <s v="Nuevas conexiones de predios rurales al servicio de alcantarillado."/>
    <s v="Ampliacion de cobertura mediente construccion de nuevas conexiones y tratamiento de aguas residiuales (zona rural) del Departamento "/>
    <s v="030020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Construcción del Plan Maestro de alcantarillado primera etapa de la zona urbana del corregimiento de Tapartó del municipio de Andes"/>
    <d v="2018-01-01T00:00:00"/>
    <s v="12 meses"/>
    <s v="Licitación pública"/>
    <s v="SGP"/>
    <n v="3286221363"/>
    <n v="3286221363"/>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Construcción de redes de alcantarillado urbano del municipio de San José de la Montaña"/>
    <d v="2018-01-01T00:00:00"/>
    <s v="12 meses"/>
    <s v="Licitación pública"/>
    <s v="SGP"/>
    <n v="1064273831"/>
    <n v="1064273831"/>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Construcción del plan maestro de acueducto etapa 2 y alcantarillado etapa 1 del Municipio de Campamento"/>
    <d v="2018-01-01T00:00:00"/>
    <s v="12 meses"/>
    <s v="Licitación pública"/>
    <s v="SGP"/>
    <n v="2000000000"/>
    <n v="2000000000"/>
    <s v="NO"/>
    <s v="N/A"/>
    <s v="Henry Nelson Carvajal Porras"/>
    <s v="Enlace SECOP"/>
    <n v="3839109"/>
    <s v="henry.carvajal@antioquia.gov.co"/>
    <s v="Manejo sostenible de sistemas de aguas residuales en zona urbana del Departamento"/>
    <s v="Nuevas Conexiones de predios urbanos al servicio de alcantarillado"/>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Construcción del sistema para el manejo de aguas residuales 2da etapa del Municipio de Nechí"/>
    <d v="2018-01-01T00:00:00"/>
    <s v="12 meses"/>
    <s v="Licitación pública"/>
    <s v="SGP"/>
    <n v="3753231160"/>
    <n v="3753231160"/>
    <s v="NO"/>
    <s v="N/A"/>
    <s v="Henry Nelson Carvajal Porras"/>
    <s v="Enlace SECOP"/>
    <n v="3839109"/>
    <s v="henry.carvajal@antioquia.gov.co"/>
    <s v="Manejo sostenible de sistemas de aguas residuales en zona urbana del Departamento"/>
    <s v="Nuevos sistemas de tratamiento de aguas residuales en operación."/>
    <s v="Ampliacion del servicio de alcantarillado en zona urbana todo el Departamento "/>
    <s v="030054001"/>
    <s v="Aumento de la cobertura de servicio de alcantarillados  mediante proyectos extraidos de planes maestros que garanticen la calidad y cobertura eficiente del servicio , la generacion de empleo y la mitigacion de impacto ambiental de acuerdo a la normativa vigente"/>
    <s v="Verificar Plan maestro de alcantarillado mano de obra con experiencia, excavaciones, demoliciones, instalacion de tuberia, entre otros; De acuerdo a la planificación,  estudios, diseños y todos los materiales necesarios para la ejecución total del proyecto"/>
    <m/>
    <m/>
    <m/>
    <m/>
    <m/>
    <x v="2"/>
    <m/>
    <m/>
    <s v="Recursos del Sistema General de Participación SGP"/>
    <m/>
    <m/>
    <m/>
  </r>
  <r>
    <x v="11"/>
    <n v="83101500"/>
    <s v="Ampliación Cobertura y sistemas sostenibles de agua apta para consumo humano en zona urbana de los municipios que son inviables sanitariamente según el informe del IRCA "/>
    <d v="2018-01-15T00:00:00"/>
    <s v="12 meses"/>
    <s v="Licitación pública"/>
    <s v="SGP"/>
    <n v="6000000000"/>
    <n v="6000000000"/>
    <s v="NO"/>
    <s v="N/A"/>
    <s v="Henry Nelson Carvajal Porras"/>
    <s v="Enlace SECOP"/>
    <n v="3839109"/>
    <s v="henry.carvajal@antioquia.gov.co"/>
    <s v="Abastecimiento sostenible de agua apta para el consumo humano en zona urbana del Departamento"/>
    <s v="Nuevas Conexiones de predios urbanos al servicio de agua apta para el consumo humano"/>
    <s v="Ampliacion de cobertura y sistemas sostenibles de agua apta para consumo humano en zona urbana todo el Departamento "/>
    <s v="030027001"/>
    <s v="Aumento de la cobertura de acueducto  en zona urbana, generacion de empleo, mitigacion de impacto ambiental, mejoramiento de calidad de vida de la población (salud, calidad, continuidad de servicio)."/>
    <s v="Verificar Plan maestro de acueducto Urbano, mano de obra con experiencia, excavaciones, demoliciones, instalacion de tuberia, llenos, concretos entre otros; De acuerdo a la planificación,  estudios, diseños y todos los materiales necesarios para la ejecución total del proyecto"/>
    <m/>
    <m/>
    <m/>
    <m/>
    <m/>
    <x v="2"/>
    <m/>
    <m/>
    <s v="Recursos del Sistema General de Participación SGP"/>
    <m/>
    <m/>
    <m/>
  </r>
  <r>
    <x v="11"/>
    <n v="81101516"/>
    <s v="Interventoría Administrativa, Técnica, Ambiental, Legal y Financiera a la Construcción de Obras enmarcadas en los Planes maestros de Acueducto y Alcantarillado en los Municipios de Abejorral Etapa I,  Caracolí,  Concordia Etapa II, Pueblorrico tercera etapa y San Francisco Etapa 2, en el Derpartamento de Antioquia, de acuerdo a las inversiones priorizadas en el PAP-PDA"/>
    <d v="2017-12-26T00:00:00"/>
    <s v="10 meses"/>
    <s v="Concurso de Méritos"/>
    <s v="SGP"/>
    <n v="843836673"/>
    <n v="843836673"/>
    <s v="NO"/>
    <s v="N/A"/>
    <s v="Henry Nelson Carvajal Porras"/>
    <s v="Enlace SECOP"/>
    <n v="3839109"/>
    <s v="henry.carvajal@antioquia.gov.co"/>
    <m/>
    <m/>
    <m/>
    <m/>
    <m/>
    <m/>
    <s v="CON-37-02-2017"/>
    <s v="N.A"/>
    <d v="2018-01-15T00:00:00"/>
    <m/>
    <m/>
    <x v="5"/>
    <m/>
    <s v="Sin iniciar etapa precontractual"/>
    <s v="Recursos del Sistema General de Participación SGP"/>
    <m/>
    <m/>
    <m/>
  </r>
  <r>
    <x v="11"/>
    <n v="83101500"/>
    <s v="Construcción, Ampliación y Optimización del Sistema de Acueducto y Alcantarillado urbano, Municipio de Jericó"/>
    <d v="2018-02-26T00:00:00"/>
    <s v="8 meses"/>
    <s v="Licitación pública"/>
    <s v="SGP"/>
    <n v="5066290967"/>
    <n v="5066290967"/>
    <s v="NO"/>
    <s v="N/A"/>
    <s v="Henry Nelson Carvajal Porras"/>
    <s v="Enlace SECOP"/>
    <n v="3839109"/>
    <s v="henry.carvajal@antioquia.gov.co"/>
    <m/>
    <m/>
    <m/>
    <m/>
    <m/>
    <m/>
    <s v="LIC-37-01-2018"/>
    <s v="N.A"/>
    <m/>
    <m/>
    <m/>
    <x v="4"/>
    <m/>
    <s v="En etapa precontractual"/>
    <s v="Recursos del Sistema General de Participación SGP"/>
    <m/>
    <m/>
    <m/>
  </r>
  <r>
    <x v="11"/>
    <s v="81101516"/>
    <s v="Interventoría Administrativa, Técnica, Ambiental, Legal y Financiera a la Primera Etapa del Plan Maestro de Acueducto del Corregimiento el Totumo, Municipio de Necoclí, Antioquia"/>
    <d v="2018-02-26T00:00:00"/>
    <s v="12 meses"/>
    <s v="Concurso de Méritos"/>
    <s v="SGP"/>
    <s v="387.365.566"/>
    <s v="387.365.566"/>
    <s v="NO"/>
    <s v="N/A"/>
    <s v="Henry Nelson Carvajal Porras"/>
    <s v="Enlace SECOP"/>
    <s v="3839109"/>
    <s v="henry.carvajal@antioquia.gov.co"/>
    <m/>
    <m/>
    <m/>
    <m/>
    <m/>
    <m/>
    <s v="CON-37-02-2018"/>
    <s v="N.A"/>
    <m/>
    <m/>
    <m/>
    <x v="4"/>
    <m/>
    <s v="En etapa precontractual"/>
    <s v="Recursos del Sistema General de Participación SGP"/>
    <m/>
    <m/>
    <m/>
  </r>
  <r>
    <x v="11"/>
    <s v="81101516"/>
    <s v="Interventoría Administrativa, Técnica, Ambiental, Legal y Financiera a la Construcción de Obras enmarcadas en los Planes Maestros de Acueducto y Alcantarillado en los Municipios de San Roque, Urrao, Uramita, La Ceja, Santa Bárbara- Corregimiento de Damasco, del Derpartamento de Antioquia, de Acuerdo a las inversiones priorizadas en el PAP-PDA"/>
    <d v="2018-03-01T00:00:00"/>
    <s v="9 meses"/>
    <s v="Concurso de Méritos"/>
    <s v="SGP"/>
    <n v="936963976"/>
    <n v="936963976"/>
    <s v="NO"/>
    <s v="N/A"/>
    <s v="Henry Nelson Carvajal Porras"/>
    <s v="Enlace SECOP"/>
    <s v="3839109"/>
    <s v="henry.carvajal@antioquia.gov.co"/>
    <m/>
    <m/>
    <m/>
    <m/>
    <m/>
    <m/>
    <s v="CON-37-01-2018"/>
    <s v="N.A"/>
    <m/>
    <m/>
    <m/>
    <x v="4"/>
    <m/>
    <s v="En etapa precontractual"/>
    <s v="Recursos del Sistema General de Participación SGP"/>
    <m/>
    <m/>
    <m/>
  </r>
  <r>
    <x v="12"/>
    <s v="80101506"/>
    <s v="Formulación y elaboración de Planes de Etnodesarrollo para las comunidades Afro en el Departamento de Antioquia"/>
    <d v="2018-02-05T00:00:00"/>
    <s v="6 meses"/>
    <s v="Concurso de Méritos"/>
    <s v="Recursos propios"/>
    <n v="400000000"/>
    <n v="400000000"/>
    <s v="NO"/>
    <s v="N/A"/>
    <s v="Lorenzo Portocarrero Cordoba"/>
    <s v="Profesional Universitario"/>
    <s v="3838692"/>
    <s v="lorenzo.portocarrero@antioquia.gov.co"/>
    <s v="Coalición de Municipios Afroantioqueños "/>
    <s v="Planes de Etnodesarrollo de Consejos Comunitarios de Antioquia Apoyados e  su formulación"/>
    <s v="Coalición de Municipios Afroantioqueños "/>
    <s v="07049"/>
    <s v="Elaborar 35 planes de Etnodesarrollo para los Consejos Comunitarios y comunidad  Afrodescendiente."/>
    <s v="Elaborar 35 planes de Etnodesarrollo para los Consejos Comunitarios y comunidad  Afrodescendiente."/>
    <m/>
    <m/>
    <m/>
    <m/>
    <m/>
    <x v="2"/>
    <m/>
    <m/>
    <m/>
    <s v="Astrid Elena Echavarria Meneses"/>
    <s v="Tipo C:  Supervisión"/>
    <s v="Técnica, Administrativa, Financiera, Legal y Contable"/>
  </r>
  <r>
    <x v="12"/>
    <s v="80101506"/>
    <s v="Prestar servicios de apoyo logistico para la realización ded encuentros departamentales, en pro del mejoramiento del desarrollo social, político, economico y cultural del pueblo afroantioqueño"/>
    <d v="2018-03-01T00:00:00"/>
    <s v="10 meses"/>
    <s v="Selección Abreviada - Menor Cuantía"/>
    <s v="Recursos propios"/>
    <n v="183218630"/>
    <n v="183218630"/>
    <s v="NO"/>
    <s v="N/A"/>
    <s v="Lorenzo Portocarrero Cordoba"/>
    <s v="Profesional Universitario"/>
    <s v="3838692"/>
    <s v="lorenzo.portocarrero@antioquia.gov.co"/>
    <s v="Coalición de Municipios Afroantioqueños "/>
    <s v="Consejos comunitarios y organizaciones de base apoyados en asesoría y asistencia técnica en la formulación proyectos."/>
    <s v="Coalición de Municipios Afroantioqueños "/>
    <s v="07049"/>
    <s v="Estrategia comunicacional contra el racismo y la discriminación racial y demás formas de exclusión"/>
    <s v="Estrategia comunicacional contra el racismo y la discriminación racial y demás formas de exclusión"/>
    <m/>
    <m/>
    <m/>
    <m/>
    <m/>
    <x v="2"/>
    <m/>
    <m/>
    <m/>
    <s v="Gabriela Moreno Hincapié"/>
    <s v="Tipo C:  Supervisión"/>
    <s v="Técnica, Administrativa, Financiera, Legal y Contable"/>
  </r>
  <r>
    <x v="12"/>
    <n v="801000000"/>
    <s v="Apoyar conjuntamente a las comunidades Afrodescendientes de la Subregión de Urabá, para contribuir al desarrollo económico y social  de las comunidades a través de vías terciarias."/>
    <d v="2018-02-06T00:00:00"/>
    <s v="10 meses"/>
    <m/>
    <s v="Recursos propios"/>
    <n v="100000000"/>
    <n v="100000000"/>
    <s v="NO"/>
    <s v="N/A"/>
    <s v="Lorenzo Portocarrero Cordoba"/>
    <s v="Profesional Universitario"/>
    <s v="3838692"/>
    <s v="lorenzo.portocarrero@antioquia.gov.co"/>
    <s v="Coalición de Municipios Afroantioqueños "/>
    <s v="Municipios con población Afroantioqueña beneficiados con programas sociales del Estado "/>
    <s v="Coalición de Municipios Afroantioqueños "/>
    <s v="07049"/>
    <s v="Municipios con población Afroantioqueña beneficiados con programas sociales del Estado "/>
    <s v="Municipios con población Afroantioqueña beneficiados con programas sociales del Estado "/>
    <m/>
    <m/>
    <m/>
    <m/>
    <m/>
    <x v="2"/>
    <m/>
    <m/>
    <s v="Este prceso  contractual será realizado por la Secretaría de Infraestructura y la Gerencia de Afrodescendientres entregara el CDP por valor $100.000.000"/>
    <s v="María Rubiela Alzate Zuluaga"/>
    <s v="Tipo C:  Supervisión"/>
    <s v="Técnica, Administrativa, Financiera, Legal y Contable"/>
  </r>
  <r>
    <x v="12"/>
    <n v="801000000"/>
    <s v="Designar estudiantes para la realización de la práctica académica, con el fin de brindar apoyo a la gestión del Departamento de Antioquia y sus regiones durante el primer semestre de 2018"/>
    <d v="2018-02-15T00:00:00"/>
    <s v="6 meses"/>
    <s v="Contratación Directa - Contratos Interadministrativos"/>
    <s v="Recursos propios"/>
    <n v="5859315"/>
    <n v="5859315"/>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
    <s v="Coalición de Municipios Afroantioqueños "/>
    <s v="07049"/>
    <s v="Programas Etnoeducativos apoyados con asesoría y asistencia técnica de cooperación en el marco del decenio internacional de los pueblos afrodescendientes "/>
    <s v="Programas Etnoeducativos apoyados con asesoría y asistencia técnica de cooperación en el marco del decenio internacional de los pueblos afrodescendientes "/>
    <m/>
    <m/>
    <m/>
    <m/>
    <m/>
    <x v="2"/>
    <m/>
    <m/>
    <s v="Se realizó entrega de CDP por valor de $5.859.315., a la Secretaría de Gestión Humana"/>
    <s v="Lorenzo Portocarrero Cordoba"/>
    <s v="Tipo C:  Supervisión"/>
    <s v="Esta supervisión desde la Gerncia, es acompañamiento porque la la realizará la Secretaría de Gestión Humana"/>
  </r>
  <r>
    <x v="12"/>
    <n v="20102301"/>
    <s v="Adquisición de tiquetes aereos"/>
    <d v="2018-01-01T00:00:00"/>
    <s v="12 meses"/>
    <s v="Contratación Directa - Contratos Interadministrativos"/>
    <s v="Recursos propios"/>
    <n v="26437500"/>
    <n v="26437500"/>
    <s v="SI"/>
    <s v="Aprobadas"/>
    <s v="Lorenzo Portocarrero Cordoba"/>
    <s v="Profesional Universitario"/>
    <s v="3838692"/>
    <s v="lorenzo.portocarrero@antioquia.gov.co"/>
    <m/>
    <s v="Gastos Funcionamineto"/>
    <s v="Gastos de funcionamiento"/>
    <s v="N/A"/>
    <s v="N/A"/>
    <s v="N/A"/>
    <m/>
    <m/>
    <m/>
    <m/>
    <m/>
    <x v="2"/>
    <m/>
    <m/>
    <s v="En este proceso se entrega CDP "/>
    <s v="María E. Palacios Giraldo"/>
    <s v="Tipo C:  Supervisión"/>
    <s v="Técnica, Administrativa, Financiera, Legal y Contable"/>
  </r>
  <r>
    <x v="12"/>
    <n v="801000000"/>
    <s v="Designar estudiantes para la realización de la práctica académica, con el fin de brindar apoyo a la gestión del Departamento de Antioquia y sus regiones durante el segundo semestre de 2018"/>
    <d v="2018-07-01T00:00:00"/>
    <s v="6 meses"/>
    <s v="Contratación Directa - Contratos Interadministrativos"/>
    <s v="Recursos propios"/>
    <n v="5859315"/>
    <n v="5859315"/>
    <s v="NO"/>
    <s v="N/A"/>
    <s v="Lorenzo Portocarrero Cordoba"/>
    <s v="Profesional Universitario"/>
    <s v="3838692"/>
    <s v="lorenzo.portocarrero@antioquia.gov.co"/>
    <s v="Coalición de Municipios Afroantioqueños "/>
    <s v="Programas Etnoeducativos apoyados con asesoría y asistencia técnica de cooperación en el marco del decenio internacional de los pueblos afrodescendientes "/>
    <s v="Coalición de Municipios Afroantioqueños "/>
    <s v="07049"/>
    <s v="Programas Etnoeducativos apoyados con asesoría y asistencia técnica de cooperación en el marco del decenio internacional de los pueblos afrodescendientes "/>
    <s v="Programas Etnoeducativos apoyados con asesoría y asistencia técnica de cooperación en el marco del decenio internacional de los pueblos afrodescendientes "/>
    <m/>
    <m/>
    <m/>
    <m/>
    <m/>
    <x v="2"/>
    <m/>
    <m/>
    <s v="Se entregará CDP por valor de $5.859.315 a la Secretaría de Gestión humana"/>
    <s v="Lorenzo Portocarrero Cordoba"/>
    <s v="Tipo C:  Supervisión"/>
    <s v="Esta supervisión desde la Gerncia, es acompañamiento porque la la realizará la Secretaría de Gestión Humana"/>
  </r>
  <r>
    <x v="13"/>
    <n v="81112217"/>
    <s v="Servicio de suscripción y soporte licencias ACL Analytics Exchange, ACL Analytics Desktop y Conector ACL Direct Link para SAP."/>
    <d v="2018-07-16T00:00:00"/>
    <s v="12 meses "/>
    <s v="Contratación Directa - No pluralidad de oferentes"/>
    <s v="Recursos propios"/>
    <n v="150000000"/>
    <n v="150000000"/>
    <s v="NO"/>
    <s v="N/A"/>
    <s v="Juan Carlos Cortes Gomez"/>
    <s v="Profesional Universitario"/>
    <n v="3838625"/>
    <s v="juan.cortes@antioquia.gov.co"/>
    <s v="Transparencia y lucha frontal contra la corrupción "/>
    <s v="Implementación de mejoras a partir de las auditorias con uso de ACL."/>
    <s v="Implementación de mejoras a partir de las auditorias con el uso de ACL."/>
    <s v="22-0071"/>
    <s v="Implementación de mejoras a partir de las auditorias con el uso de ACL"/>
    <s v="1. Licenciamiento y auditoría con ACL. 2. Licenciamiento."/>
    <m/>
    <m/>
    <m/>
    <m/>
    <m/>
    <x v="2"/>
    <m/>
    <m/>
    <m/>
    <s v="Juan Carlos Cortes Gomez"/>
    <s v="Tipo C:  Supervisión"/>
    <s v="Técnica, Administrativa, Financiera, Jurídica y contable."/>
  </r>
  <r>
    <x v="13"/>
    <n v="60103600"/>
    <s v="Campaña Fomento de la Cultura de Control."/>
    <d v="2018-07-01T00:00:00"/>
    <s v="5 meses"/>
    <s v="Minima Cuantía"/>
    <s v="Recursos propios"/>
    <n v="53262564"/>
    <n v="53262564"/>
    <s v="NO"/>
    <s v="N/A"/>
    <s v="Wilson Duque Ríos"/>
    <s v="Profesional Universitario"/>
    <n v="3839545"/>
    <s v="wilson.duque@antioquia.gov.co"/>
    <s v="Transparencia y lucha frontal contra la corrupción "/>
    <s v="Avance en la implementación del plan de fomento de la cultura de control."/>
    <s v="Desarrollo y avance en la implementación de la cultura de control en la Gobernación de Antioquia."/>
    <s v="22-0076"/>
    <s v="1.Avance en el diagnostico del estado de la cultura del control_x000a_2.Avance en la implementacion del plan de fomento de la cultura de control"/>
    <s v="1.Campaña. 2.Encuentro internacional 3.Evaluar cultura del control 4.Practicantes de excelencia"/>
    <m/>
    <m/>
    <m/>
    <m/>
    <m/>
    <x v="2"/>
    <m/>
    <m/>
    <m/>
    <s v="Wilson Duque Ríos "/>
    <s v="Tipo C:  Supervisión"/>
    <s v="Técnica, Administrativa, Financiera, Jurídica y contable."/>
  </r>
  <r>
    <x v="13"/>
    <n v="80111620"/>
    <s v="Acompañamiento Proceso de Certificación"/>
    <d v="2018-07-01T00:00:00"/>
    <s v="3 meses "/>
    <s v="Contratación Directa - No pluralidad de oferentes"/>
    <s v="Recursos propios"/>
    <n v="18024762"/>
    <n v="18024762"/>
    <s v="NO"/>
    <s v="N/A"/>
    <s v="Jorge Enrique Cañas"/>
    <s v="Profesional Especializado"/>
    <n v="3838659"/>
    <s v="jorge.canas@antioquia.gov.co"/>
    <s v="Transparencia y lucha frontal contra la corrupción "/>
    <s v="Avance en la certificación del proceso de auditoría bajo estandares Internacionales."/>
    <s v="Implementación del proceso de certificación CIA bajo estandares internacionales en la Gobernación de Antioquia."/>
    <s v="22-0172"/>
    <s v="Avance en la certificación del proceso de auditoria bajo estandares internacionales"/>
    <s v="Cierre de brechas y certificación"/>
    <m/>
    <m/>
    <m/>
    <m/>
    <m/>
    <x v="2"/>
    <m/>
    <m/>
    <m/>
    <s v="Jorge Enrique Cañas"/>
    <s v="Tipo C:  Supervisión"/>
    <s v="Técnica, Administrativa, Financiera, Jurídica y contable."/>
  </r>
  <r>
    <x v="13"/>
    <n v="84111502"/>
    <s v="Analisis Estados Financieros Decreto 648"/>
    <d v="2018-04-01T00:00:00"/>
    <s v="3 meses "/>
    <s v="Minima Cuantía"/>
    <s v="Recursos propios"/>
    <n v="20000000"/>
    <n v="20000000"/>
    <s v="NO"/>
    <s v="N/A"/>
    <s v="Dora Corrales "/>
    <s v="Profesional Universitario"/>
    <s v="3838658"/>
    <s v="dora.corrales@antioquia.gov.co"/>
    <s v="Transparencia y lucha frontal contra la corrupción "/>
    <s v="Avance en la implementación del plan de fomento de la cultura de control."/>
    <s v="Desarrollo y avance en la implementación de la cultura de control en la Gobernación de Antioquia."/>
    <s v="22-0076"/>
    <m/>
    <m/>
    <m/>
    <m/>
    <m/>
    <m/>
    <m/>
    <x v="2"/>
    <m/>
    <m/>
    <m/>
    <s v="Dora Corrales Castañeda"/>
    <s v="Tipo C:  Supervisión"/>
    <s v="Técnica, Administrativa, Financiera, Jurídica y contable."/>
  </r>
  <r>
    <x v="14"/>
    <n v="80141607"/>
    <s v="Prestación de servicios de un operador logístico para la organización, administración, ejecución y demás acciones logísticas necesarias para la realización de los eventos programadas por la Gobernación de Antioquia . "/>
    <d v="2018-01-15T00:00:00"/>
    <s v="6 meses "/>
    <s v="Contratación Directa - Contratos Interadministrativos"/>
    <s v="Recursos propios"/>
    <n v="75000000"/>
    <n v="75000000"/>
    <s v="NO"/>
    <s v="N/A"/>
    <s v="Haver Gonzalez Barrero "/>
    <s v="Gerente (E)"/>
    <s v="3838653"/>
    <s v="haver.gonzalez@antioquia.gov.co"/>
    <s v="Transparencia y lucha frontal contra la corrupción "/>
    <m/>
    <m/>
    <m/>
    <m/>
    <m/>
    <m/>
    <m/>
    <m/>
    <m/>
    <m/>
    <x v="2"/>
    <m/>
    <m/>
    <s v="Vigencias Futuras - CDP Comunicaciones - CDP 3500039079 del 23-01-2018"/>
    <s v="CAMILA AEXANDRA ZAPATA ZULUAGA"/>
    <s v="Tipo C:  Supervisión"/>
    <s v="Técnica, Administrativa, Financiera, Jurídica y contable."/>
  </r>
  <r>
    <x v="14"/>
    <m/>
    <s v="Compra de elementos Auditores Ciudadanos"/>
    <d v="2018-05-01T00:00:00"/>
    <m/>
    <m/>
    <s v="Recursos propios"/>
    <n v="25000000"/>
    <n v="25000000"/>
    <s v="NO"/>
    <s v="N/A"/>
    <s v="Jorge Enrique Cañas"/>
    <s v="Profesional Especializado"/>
    <s v="3838659"/>
    <s v="jorge.canas@antioquia.gov.co"/>
    <s v="Transparencia y lucha frontal contra la corrupción "/>
    <m/>
    <m/>
    <m/>
    <m/>
    <m/>
    <m/>
    <m/>
    <m/>
    <m/>
    <m/>
    <x v="2"/>
    <m/>
    <m/>
    <s v="Via Traslado CDP a la Oficina de  Comunicaciones"/>
    <m/>
    <m/>
    <m/>
  </r>
  <r>
    <x v="10"/>
    <m/>
    <s v="Compra de tiquetes Aéreos"/>
    <d v="2017-10-01T00:00:00"/>
    <s v="15 meses"/>
    <s v="Contratación Directa - No pluralidad de oferentes"/>
    <s v="Recursos propios"/>
    <n v="17000000"/>
    <n v="17000000"/>
    <s v="SI"/>
    <s v="Aprobadas"/>
    <s v="Wilson Duque Ríos"/>
    <s v="Profesional Universitario"/>
    <s v="3839545"/>
    <s v="wilson.duque@antioquia.gov.co"/>
    <s v="Transparencia y lucha frontal contra la corrupción "/>
    <s v="adquisicion tiquetes aereos para la Gobernacion de Antioquia "/>
    <m/>
    <m/>
    <m/>
    <m/>
    <m/>
    <m/>
    <m/>
    <m/>
    <m/>
    <x v="2"/>
    <m/>
    <m/>
    <s v="Vigencias Futuras, CDP- 3700010386 del 24-01-2018  ejecutado por la G,A,I  administrado por la secretaria General"/>
    <s v="Wilson Duque Ríos "/>
    <s v="Tipo C:  Supervisión"/>
    <s v="Técnica, Administrativa, Financiera, Jurídica y contable."/>
  </r>
  <r>
    <x v="4"/>
    <n v="80111504"/>
    <s v="Practicantes de Excelencia "/>
    <d v="2018-08-01T00:00:00"/>
    <s v="5 meses "/>
    <s v="Convocatoria"/>
    <s v="Recursos propios"/>
    <n v="12000000"/>
    <n v="12000000"/>
    <s v="SI"/>
    <s v="Aprobadas"/>
    <s v="Haver Gonzalez Barrero "/>
    <s v="Gerente (E)"/>
    <s v="3838653"/>
    <s v="haver.gonzalez@antioquia.gov.co"/>
    <s v="Transparencia y lucha frontal contra la corrupción "/>
    <m/>
    <m/>
    <m/>
    <m/>
    <m/>
    <m/>
    <m/>
    <m/>
    <m/>
    <m/>
    <x v="2"/>
    <m/>
    <m/>
    <s v="Via CDP, Para secretaria de gestion Humana "/>
    <s v="Diego Fernando Bedoya"/>
    <s v="Tipo C:  Supervisión"/>
    <s v="Técnica, Administrativa, Financiera, Jurídica y contable."/>
  </r>
  <r>
    <x v="4"/>
    <m/>
    <s v="Formación en Normas Internacionales"/>
    <d v="2018-09-01T00:00:00"/>
    <s v="3 Meses "/>
    <s v="Contratación Directa - No pluralidad de oferentes"/>
    <s v="Recursos propios"/>
    <n v="30000000"/>
    <n v="30000000"/>
    <s v="NO"/>
    <s v="N/A"/>
    <s v="Jorge Enrique Cañas"/>
    <s v="Profesional Especializado"/>
    <n v="3838659"/>
    <s v="jorge.canas@antioquia.gov.co"/>
    <s v="Transparencia y lucha frontal contra la corrupción "/>
    <m/>
    <m/>
    <m/>
    <m/>
    <m/>
    <m/>
    <m/>
    <m/>
    <m/>
    <m/>
    <x v="2"/>
    <m/>
    <m/>
    <s v="Via CDP, Para secretaria de gestion Humana "/>
    <m/>
    <m/>
    <m/>
  </r>
  <r>
    <x v="15"/>
    <n v="92111502"/>
    <s v=" Desarrollo de acciones de acompañamiento, organización logistica, promocion y sensibilizacion del proceso de construccion de paz en el departamento de antioquia"/>
    <d v="2018-01-01T00:00:00"/>
    <s v="4 meses"/>
    <s v="Contratación Directa - Contratos Interadministrativos"/>
    <s v="Recursos propios"/>
    <n v="338594006"/>
    <n v="338594006"/>
    <s v="NO"/>
    <s v="Aprobadas"/>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Acciones institucionales de confianza,  procesos de consolidacion estatal y otros gastos generales"/>
    <n v="7243"/>
    <n v="17896"/>
    <d v="2017-06-30T00:00:00"/>
    <n v="90011"/>
    <n v="4600006996"/>
    <x v="1"/>
    <s v="TECNOLOGICO DE ANTIOQUIA /INSTITUCION UNIVERSITARIA"/>
    <s v="En ejecución"/>
    <m/>
    <s v="Juan David Hurtado"/>
    <s v="Tipo C:  Supervisión"/>
    <s v="Técnica,administrativa, contable y/o financiera y juridica"/>
  </r>
  <r>
    <x v="15"/>
    <n v="86101810"/>
    <s v="Accionnes de formacion y acompañamiento a las comunidades beneficiarias en la implementacion de una pedagogia de Paz "/>
    <d v="2018-03-01T00:00:00"/>
    <s v="8 meses"/>
    <s v="Contratación Directa - Contratos Interadministrativos"/>
    <s v="Recursos propios"/>
    <n v="300000000"/>
    <n v="300000000"/>
    <s v="NO"/>
    <s v="N/A"/>
    <s v="Jose Humberto Vergara"/>
    <s v="Profesional Universitario"/>
    <s v="3839255"/>
    <s v="jvergarhe@antioquia.gov.co"/>
    <s v="Construcción de Paz"/>
    <s v="Lideres, estudiantes y facilitadores cualificados en la pedagogia y catedra de construccion de cultura de paz y convivencia, según ley 1732 de 2015"/>
    <s v="Conformación de la Gerencia de Paz y Postconflicto para asumir los retos de esta Etapa en el Departamento de Antioquia"/>
    <s v="22-0167"/>
    <s v="Formacion en pedagogia de Paz"/>
    <s v="Pendiente de ingresar proyectos en MGA para diligenciar esta casilla"/>
    <m/>
    <m/>
    <m/>
    <m/>
    <m/>
    <x v="2"/>
    <m/>
    <m/>
    <m/>
    <s v="José Humberto Vergara "/>
    <s v="Tipo C:  Supervisión"/>
    <s v="Técnica,administrativa, contable y/o financiera y juridica"/>
  </r>
  <r>
    <x v="15"/>
    <n v="80141626"/>
    <s v="Acompañamiento logistico para la visualizacion de la genrencia de paz en los municipios antioqueños"/>
    <d v="2018-03-01T00:00:00"/>
    <s v="3 mese"/>
    <s v="Contratación Directa - Contratos Interadministrativos"/>
    <s v="Recursos propios"/>
    <n v="250000000"/>
    <n v="250000000"/>
    <s v="NO"/>
    <s v="N/A"/>
    <s v="Jose Humberto Vergara"/>
    <s v="Profesional Universitario"/>
    <s v="3835432"/>
    <s v="jvergarhe@antioquia.gov.co"/>
    <s v="Construcción de Paz"/>
    <s v="Modelo de comunicación y difusión para promover las políticas de paz del Departamento de Antioquia, creado y funcional"/>
    <s v="Conformación de la Gerencia de Paz y Postconflicto para asumir los retos de esta Etapa en el Departamento de Antioquia"/>
    <s v="22-0167"/>
    <s v="Escuela de comunicación parala paz"/>
    <s v="Pendiente de ingresar proyectos en MGA para diligenciar esta casilla"/>
    <m/>
    <m/>
    <m/>
    <m/>
    <m/>
    <x v="2"/>
    <m/>
    <m/>
    <m/>
    <s v="José Humberto Vergara "/>
    <s v="Tipo C:  Supervisión"/>
    <s v="Técnica,administrativa, contable y/o financiera y juridica"/>
  </r>
  <r>
    <x v="15"/>
    <n v="931315503"/>
    <s v=" Desarrollo de aciones para la implementacion de la mesas de trabajo interdepartamental y ejecucion de actividades de fortalecimiento institucional en el posconflcito"/>
    <d v="2018-02-01T00:00:00"/>
    <s v="6 meses"/>
    <s v="Mínima cuantía"/>
    <s v="Recursos propios"/>
    <n v="123963276"/>
    <n v="123963276"/>
    <s v="NO"/>
    <s v="N/A"/>
    <s v="Jose Humberto Vergara"/>
    <s v="Profesional Universitario"/>
    <s v="3839255"/>
    <s v="jvergarhe@antioquia.gov.co"/>
    <s v="Construcción de Paz"/>
    <s v="Procesos y procedimientos   desarrollados de paz y posconflicto a nivel de fronteras del Departamento de Antioquia, "/>
    <s v="Conformación de la Gerencia de Paz y Postconflicto para asumir los retos de esta Etapa en el Departamento de Antioquia"/>
    <s v="22-0167"/>
    <s v="mesas de trabajo interdepartamentales, Actividades de fortalecimiento institucional"/>
    <s v="Pendiente de ingresar proyectos en MGA para diligenciar esta casilla"/>
    <m/>
    <m/>
    <m/>
    <m/>
    <m/>
    <x v="2"/>
    <m/>
    <m/>
    <m/>
    <s v="José Humberto Vergara "/>
    <s v="Tipo C:  Supervisión"/>
    <s v="Técnica,administrativa, contable y/o financiera y juridica"/>
  </r>
  <r>
    <x v="15"/>
    <n v="92111502"/>
    <s v="Designar estudiantes de las universidades publicas para la realización de la practica academica, con el fin de brindar apoyo al proceso de creación de la agenda de paz a través de los cuerpos de paz. (Se acontratan con el apoyo de Gestión Humana)"/>
    <d v="2018-01-01T00:00:00"/>
    <s v="5 meses"/>
    <s v="Contratación Directa - Contratos Interadministrativos"/>
    <s v="Recursos propios"/>
    <n v="39836718"/>
    <n v="39836718"/>
    <s v="NO"/>
    <s v="N/A"/>
    <s v="Juan David Hurtado"/>
    <s v="Profesional Universitario"/>
    <s v="3839397"/>
    <s v="juan.hurtado@antioquia.gov.co"/>
    <s v="Antioquia en Paz"/>
    <s v="Agenda de paz y posconflcito concertada y articulada con los proyectos visionarios del plan de desarrollo departamental"/>
    <s v="implementacion y acciones de seguridad y convivencia ciudadana acompañadas por la creacion de un cuerpo de paz para los municipios de Anorí, Briceño, Dabeiba.ituango, Renmedios,  Vigia del Fuerte y segovia"/>
    <s v="22-0221"/>
    <s v="Articulacion administraciones municipales y Gobernacion de Antioquia en el marco del posconflicto y sitematizacion de la informacion en un entregable de memoria historica, Agenda de Paz Creada e implementada"/>
    <s v="Practicantes de excelencia Universidades Privadas, este proceso se realiza con el apoyo de Gestión Humana"/>
    <n v="7243"/>
    <n v="17920"/>
    <m/>
    <m/>
    <m/>
    <x v="4"/>
    <s v="Talento Humano"/>
    <s v="Sin iniciar etapa precontractual"/>
    <m/>
    <s v="Es competencia de Gestión Humana, Desarrollo Organizacional."/>
    <s v="Tipo C:  Supervisión"/>
    <s v="Técnica,administrativa, contable y/o financiera y juridica"/>
  </r>
  <r>
    <x v="15"/>
    <n v="80111504"/>
    <s v="Desarrollo de proyectos productivos ligados a los proyectos visionarios del plan de desarrollo de la Gobernacion de Antioquia, convenios interinstitucionales para generar empleos digno"/>
    <d v="2018-02-01T00:00:00"/>
    <s v="10 meses"/>
    <s v="Contratación Directa - Contratos Interadministrativos"/>
    <s v="Recursos propios"/>
    <n v="280000000"/>
    <n v="280000000"/>
    <s v="NO"/>
    <s v="N/A"/>
    <s v="Jose Humberto Vergara"/>
    <s v="Profesional Universitario"/>
    <s v="3839255"/>
    <s v="jvergarhe@antioquia.gov.co"/>
    <s v="Trabajo decente y desarrollo económico local para la Paz"/>
    <s v="Empleos dignos generados en las zonas priorizadas afectados por el conflicto en el territorio Antioqueño"/>
    <s v="Mesa del sector trabajo para la generación de empleo en el Post conflicto"/>
    <m/>
    <s v="Generación de empleo para personas afectadas por wel conflicto en el departamento de Antioquia"/>
    <s v="Empleos dignos generados en las zonas priorizadas afectados por el conflicto en el territorio Antioqueño"/>
    <m/>
    <m/>
    <m/>
    <m/>
    <m/>
    <x v="2"/>
    <m/>
    <m/>
    <m/>
    <s v="José Humberto Vergara "/>
    <s v="Tipo C:  Supervisión"/>
    <s v="Técnica,administrativa, contable y/o financiera y juridica"/>
  </r>
  <r>
    <x v="15"/>
    <s v="93142100_x000a_93141500_x000a_92112003"/>
    <s v="Apoyar la Gerencia de paz en la identificación, analisis, contribución y fortalecimiento de las nuevas dinamicas del macrocrimen. Urbano - Rural en el Departamento de Antioquia la cual permitira implementar estrategias de convivencia y paz"/>
    <d v="2018-01-01T00:00:00"/>
    <s v="6 meses"/>
    <s v="Régimen Especial - Decreto 092 de 2017"/>
    <s v="Recursos propios"/>
    <n v="713286000"/>
    <n v="713286000"/>
    <s v="NO"/>
    <s v="N/A"/>
    <s v="Juan David Hurtado"/>
    <s v="Profesional Universitario"/>
    <s v="3839397"/>
    <s v="Profesional Universitario"/>
    <s v="Antioquia en Paz"/>
    <s v="Identificación  de las nuevas dinamicas del Macrocrimen Urbano y Rural"/>
    <s v="Conformación de la Gerencia de Paz y Postconflicto para asumir los retos de esta Etapa en el Departamento de Antioquia"/>
    <s v="22-016700 (Por revisar)"/>
    <s v="Estrategias de convivencia y paz (Por revisar)"/>
    <m/>
    <m/>
    <m/>
    <m/>
    <m/>
    <m/>
    <x v="2"/>
    <m/>
    <m/>
    <m/>
    <s v="Juan David Hurtado"/>
    <s v="Tipo C:  Supervisión"/>
    <s v="Técnica,administrativa, contable y/o financiera y juridica"/>
  </r>
  <r>
    <x v="14"/>
    <n v="86131504"/>
    <s v="Contrato  interadministrativo  de mandato para la promoción, creación, elaboración desarrollo y conceptualización de las campañas, estrategias y necesidades comunicacionales de la Gobernación de Antioquia."/>
    <d v="2018-01-22T00:00:00"/>
    <s v="6 meses "/>
    <s v="Contratación Directa - Contratos Interadministrativos"/>
    <s v="Recursos propios"/>
    <n v="600000000"/>
    <e v="#VALUE!"/>
    <s v="SI"/>
    <s v="Aprobadas"/>
    <s v="Camila Alexandra Zapata Zuluaga "/>
    <s v="Profesional Universitario"/>
    <s v="3839275"/>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1"/>
    <n v="370107000"/>
    <s v="Comunicación"/>
    <n v="6359"/>
    <n v="16181"/>
    <d v="2017-02-01T00:00:00"/>
    <s v="S2017060039811"/>
    <n v="4600006243"/>
    <x v="1"/>
    <s v="Teleantioquia"/>
    <s v="Ejecución"/>
    <s v="El contrato es ejecutado por la Oficina de Comunicaciones y recibe recursos de las demás Secretarías"/>
    <s v="CAMILA AEXANDRA ZAPATA ZULUAGA"/>
    <s v="Tipo C:  Supervisión"/>
    <s v="Técnica, Administrativa, Financiera, Jurídica y contable."/>
  </r>
  <r>
    <x v="14"/>
    <n v="86131505"/>
    <s v="Contrato  interadministrativo  de mandato para la promoción, creación, elaboración desarrollo y conceptualización de las campañas, estrategias y necesidades comunicacionales de la Gobernación de Antioquia."/>
    <d v="2018-06-22T00:00:00"/>
    <s v="6 meses "/>
    <s v="Contratación Directa - Contratos Interadministrativos"/>
    <s v="Recursos propios"/>
    <n v="500000000"/>
    <e v="#VALUE!"/>
    <s v="NO"/>
    <s v="N/A"/>
    <s v="Camila Alexandra Zapata Zuluaga "/>
    <s v="Profesional Universitario"/>
    <s v="3839276"/>
    <s v="camila.zapata@antioquia.gov.co"/>
    <s v="Fortalecimiento de las instancias, mecanismos y espacios de participación ciudadana"/>
    <s v=" Rendiciones de cuentas realizadas por la administración departamental."/>
    <s v="Protección del derecho a la información en todo el Departamento, Antioquia, Occidente "/>
    <s v="160006001/002"/>
    <n v="370107001"/>
    <s v="Comunicación"/>
    <m/>
    <m/>
    <m/>
    <m/>
    <m/>
    <x v="2"/>
    <m/>
    <m/>
    <s v="El contrato será ejecutado por la Oficina de Comunicaciones y recibirá recursos de las demás Secretarías"/>
    <m/>
    <m/>
    <m/>
  </r>
  <r>
    <x v="14"/>
    <n v="80141607"/>
    <s v="Prestación de servicios de un operador logístico para la organización, administración, ejecución y demás acciones logísticas necesarias para la realización de los eventos programadas por la Gobernación de Antioquia . "/>
    <d v="2018-01-15T00:00:00"/>
    <s v="6 meses "/>
    <s v="Contratación Directa - Contratos Interadministrativos"/>
    <s v="Recursos propios"/>
    <n v="400000000"/>
    <e v="#VALUE!"/>
    <s v="SI"/>
    <s v="Aprobadas"/>
    <s v="Camila Alexandra Zapata Zuluaga "/>
    <s v="Profesional Universitario"/>
    <s v="3839275"/>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1"/>
    <n v="370107000"/>
    <s v="Comunicación y logística"/>
    <n v="6361"/>
    <n v="16182"/>
    <d v="2017-02-01T00:00:00"/>
    <n v="2017060039435"/>
    <n v="4600006201"/>
    <x v="1"/>
    <s v="Plaza Mayor"/>
    <s v="Ejecución"/>
    <s v="El contrato es ejecutado por la Oficina de Comunicaciones y recibe recursos de las demás Secretarías"/>
    <s v="CAMILA AEXANDRA ZAPATA ZULUAGA"/>
    <s v="Tipo C:  Supervisión"/>
    <s v="Técnica, Administrativa, Financiera, Jurídica y contable."/>
  </r>
  <r>
    <x v="14"/>
    <n v="80141608"/>
    <s v="Prestación de servicios de un operador logístico para la organización, administración, ejecución y demás acciones logísticas necesarias para la realización de los eventos programadas por la Gobernación de Antioquia . "/>
    <d v="2018-06-22T00:00:00"/>
    <s v="6 meses "/>
    <s v="Contratación Directa - Contratos Interadministrativos"/>
    <s v="Recursos propios"/>
    <n v="500000000"/>
    <e v="#VALUE!"/>
    <s v="NO"/>
    <s v="N/A"/>
    <s v="Camila Alexandra Zapata Zuluaga "/>
    <s v="Profesional Universitario"/>
    <s v="3839276"/>
    <s v="camila.zapata@antioquia.gov.co"/>
    <s v="Comunicación Organizacional y Pública"/>
    <s v="Grado de acciones institucionales comunicadas a la sociedad Antioqueña a través de los canales diponibles- Porcentaje de servidores públicos con acceso a los canales propios de la administración departamental (intranet, emisora, boletín, períodico e impresos)."/>
    <s v="Fortalecimiento de las relaciones institucionales y sociales en el Departamento de Antioquia "/>
    <s v="160005001/002"/>
    <n v="370107001"/>
    <s v="Comunicación y logística"/>
    <m/>
    <m/>
    <m/>
    <m/>
    <m/>
    <x v="2"/>
    <m/>
    <m/>
    <s v="El contrato será ejecutado por la Oficina de Comunicaciones y recibirá recursos de las demás Secretarías"/>
    <m/>
    <m/>
    <m/>
  </r>
  <r>
    <x v="14"/>
    <n v="86131504"/>
    <s v="Producción, edición, y emisión de microprogramas radiales, pedagógicos para las regiones del Departamento"/>
    <d v="2018-01-26T00:00:00"/>
    <s v="5 meses "/>
    <s v="Contratación Directa - Prestación de Servicios y de Apoyo a la Gestión Persona Jurídica"/>
    <s v="Recursos propios"/>
    <n v="135000000"/>
    <e v="#VALUE!"/>
    <s v="NO"/>
    <s v="N/A"/>
    <s v="Jorge Humberto Moreno"/>
    <s v="Director"/>
    <s v="3839270"/>
    <s v="jorgehumberto.moreno@antioquia.gov.co"/>
    <s v="Comunicación Organizacional y Pública"/>
    <s v="Capítulos de participación ciudadana transmitidos por el canal regional "/>
    <s v="Fortalecimiento en pedagogía  ciudadana en el Departamento de Antioquia"/>
    <s v="160010/001"/>
    <n v="370107000"/>
    <s v="Actividades culturales, asesoría y orientación pedagógica, festivales de participación, microprogramas de tv, productos audiovisuales, programas incluyentes, seminarios educativos y talleres pedagógicos"/>
    <n v="8045"/>
    <n v="20768"/>
    <d v="2018-01-24T00:00:00"/>
    <m/>
    <n v="4600008030"/>
    <x v="0"/>
    <s v="ASOREDES"/>
    <s v="En ejecución"/>
    <s v="El contrato es ejecutado por la Oficina de Comunicaciones"/>
    <s v="JORGE HUMBERTO MORENO"/>
    <s v="Tipo C:  Supervisión"/>
    <s v="Técnica, Administrativa, Financiera, Jurídica y contable."/>
  </r>
  <r>
    <x v="14"/>
    <n v="86131504"/>
    <s v="Contrato de prestación de servicios para producción y edición de micropragras de televisión "/>
    <d v="2018-04-26T00:00:00"/>
    <s v="Por definir"/>
    <m/>
    <s v="Recursos propios"/>
    <n v="465000000"/>
    <e v="#VALUE!"/>
    <s v="NO"/>
    <s v="N/A"/>
    <m/>
    <m/>
    <m/>
    <m/>
    <s v="Comunicación Organizacional y Pública"/>
    <s v="Capítulos de participación ciudadana transmitidos por el canal regional "/>
    <s v="Fortalecimiento en pedagogía  ciudadana en el Departamento de Antioquia"/>
    <s v="160010/002"/>
    <n v="370107001"/>
    <s v="Actividades culturales, asesoría y orientación pedagógica, festivales de participación, microprogramas de tv, productos audiovisuales, programas incluyentes, seminarios educativos y talleres pedagógicos"/>
    <m/>
    <m/>
    <m/>
    <m/>
    <m/>
    <x v="2"/>
    <m/>
    <m/>
    <s v="El contrato será ejecutado por la Oficina de Comunicaciones"/>
    <m/>
    <m/>
    <m/>
  </r>
  <r>
    <x v="14"/>
    <n v="80111504"/>
    <s v="Designar estudiantes de las universidades públicas para la realización de la práctica académica, con el fin de brindar apoyo a la gestión del Departamento de Antioquia y sus regiones durante el primer semestre de 2017."/>
    <d v="2018-02-01T00:00:00"/>
    <s v="5 meses"/>
    <s v="Contratación Directa - Contratos Interadministrativos"/>
    <s v="Recursos propios"/>
    <n v="22336000"/>
    <e v="#VALUE!"/>
    <s v="NO"/>
    <s v="N/A"/>
    <s v="Camila Alexandra Zapata Zuluaga "/>
    <s v="Profesional Universitario"/>
    <s v="3839275"/>
    <s v="camila.zapata@antioquia.gov.co"/>
    <s v="Prácticas de Excelencia"/>
    <s v="Plazas de practicas asignadas a los diferentes organismos de la Gobrenación de Antioquia"/>
    <s v="Fortalecimiento incorporación de estudiantes en semestre de práctica que aporten al desarrollo de proyectos de corta duración 2016-2019. Medellín, Antioquia, Occidente"/>
    <n v="20130"/>
    <m/>
    <m/>
    <m/>
    <m/>
    <m/>
    <m/>
    <m/>
    <x v="2"/>
    <m/>
    <m/>
    <s v="La Oficina de Comunicaciones realizó traslado de recursos para el primer semestre y realizará traslado para el segundo semestre a la Secretaría de Gestión Humana"/>
    <m/>
    <s v="Tipo C:  Supervisión"/>
    <s v="Técnica, Administrativa, Financiera, Jurídica y contable."/>
  </r>
  <r>
    <x v="14"/>
    <n v="5601500"/>
    <s v="Adquisición de bienes informáticos especializados para el Departamento de Antioquia. Lote 1 Oficina de Comunicacioes"/>
    <d v="2018-04-27T00:00:00"/>
    <s v="5 meses "/>
    <s v="Licitación pública"/>
    <s v="Recursos propios"/>
    <n v="159800000"/>
    <e v="#VALUE!"/>
    <s v="NO"/>
    <s v="N/A"/>
    <s v="Natalia López Isaza"/>
    <s v="Técnio Operativo"/>
    <s v="3839262"/>
    <s v="natalia.lopez@antioquia.gov.co"/>
    <m/>
    <m/>
    <m/>
    <m/>
    <m/>
    <m/>
    <m/>
    <m/>
    <m/>
    <m/>
    <m/>
    <x v="2"/>
    <m/>
    <m/>
    <s v="La Oficina de Comunicacions  tiene  un presupuesto compartido con la Secretaría Privada y la Oficina de Paz, los cuales son limitados y de destinación específica; por lo tanto, la Secretaría General dispone un presupuesto para tal fin."/>
    <m/>
    <m/>
    <m/>
  </r>
  <r>
    <x v="16"/>
    <n v="43231501"/>
    <s v="Contratar la Sostenibilidad (Mesa de ayuda 3 personas) SAP"/>
    <d v="2018-01-01T00:00:00"/>
    <s v="11 meses"/>
    <s v="Selección Abreviada - Menor Cuantía"/>
    <s v="Recursos propios"/>
    <n v="220000000"/>
    <e v="#VALUE!"/>
    <s v="NO"/>
    <s v="N/A"/>
    <s v="Natalia Ruiz Lozano"/>
    <s v="Líder Gestora Contratación"/>
    <n v="3837020"/>
    <s v="natalia.ruiz@fla.com.co"/>
    <m/>
    <m/>
    <m/>
    <m/>
    <m/>
    <m/>
    <m/>
    <m/>
    <m/>
    <m/>
    <m/>
    <x v="2"/>
    <m/>
    <m/>
    <m/>
    <s v="Jorge Andres Fernandez Castrillón"/>
    <s v="Tipo C:  Supervisión"/>
    <m/>
  </r>
  <r>
    <x v="16"/>
    <n v="80111700"/>
    <s v="Contratar el servicio de consultoria en el modulo de SAP CO-PC"/>
    <d v="2018-02-01T00:00:00"/>
    <s v="11 meses"/>
    <s v="Mínima cuantía"/>
    <s v="Recursos propios"/>
    <n v="73920000"/>
    <e v="#VALUE!"/>
    <s v="NO"/>
    <s v="N/A"/>
    <s v="Natalia Ruiz Lozano"/>
    <s v="Líder Gestora Contratación"/>
    <n v="3837020"/>
    <s v="natalia.ruiz@fla.com.co"/>
    <m/>
    <m/>
    <m/>
    <m/>
    <m/>
    <m/>
    <m/>
    <m/>
    <m/>
    <m/>
    <m/>
    <x v="2"/>
    <m/>
    <m/>
    <m/>
    <s v="Luis Alberto Higuita Sierra"/>
    <s v="Tipo C:  Supervisión"/>
    <m/>
  </r>
  <r>
    <x v="16"/>
    <n v="80111700"/>
    <s v="Contratar el servico de Practicantes del Programa de Gestión Humana"/>
    <d v="2018-01-01T00:00:00"/>
    <s v="11 meses"/>
    <s v="Contratación Directa - No pluralidad de oferentes"/>
    <s v="Recursos propios"/>
    <n v="104000000"/>
    <e v="#VALUE!"/>
    <s v="NO"/>
    <s v="N/A"/>
    <s v="Natalia Ruiz Lozano"/>
    <s v="Líder Gestora Contratación"/>
    <n v="3837020"/>
    <s v="natalia.ruiz@fla.com.co"/>
    <m/>
    <m/>
    <m/>
    <m/>
    <m/>
    <m/>
    <m/>
    <m/>
    <m/>
    <m/>
    <m/>
    <x v="2"/>
    <m/>
    <m/>
    <m/>
    <s v="Jorge Humberto Ramirez Orozco"/>
    <s v="Tipo C:  Supervisión"/>
    <m/>
  </r>
  <r>
    <x v="16"/>
    <s v=" 4010160100"/>
    <s v="Prestar el Servicio de impresion, fotocopiado, fax y scanner bajo la modalidad de outsourcing in house incluyendo hardware, software, administaracion, papel,insumos y talento humano"/>
    <d v="2017-08-01T00:00:00"/>
    <s v="11 meses"/>
    <s v="Selección Abreviada - Menor Cuantía"/>
    <s v="Recursos propios"/>
    <n v="315682059"/>
    <n v="315682059"/>
    <s v="SI"/>
    <s v="Aprobadas"/>
    <s v="Natalia Ruiz Lozano"/>
    <s v="Líder Gestora Contratación"/>
    <n v="3837020"/>
    <s v="natalia.ruiz@fla.com.co"/>
    <m/>
    <m/>
    <m/>
    <m/>
    <m/>
    <m/>
    <n v="7481"/>
    <s v="20879 20880"/>
    <d v="2017-08-29T00:00:00"/>
    <n v="2017060103039"/>
    <n v="4600007552"/>
    <x v="1"/>
    <s v="SUMIMAS  S.A.S"/>
    <s v="En ejecución"/>
    <m/>
    <s v="Juan Alberto Villegas Gonzalez"/>
    <s v="Tipo C:  Supervisión"/>
    <m/>
  </r>
  <r>
    <x v="16"/>
    <n v="92101501"/>
    <s v="Contratar el Servicio de Vigilancia Privada"/>
    <d v="2017-10-01T00:00:00"/>
    <s v="13 meses"/>
    <s v="Licitación pública"/>
    <s v="Recursos propios"/>
    <n v="1599888237"/>
    <n v="1599888237"/>
    <s v="SI"/>
    <s v="Aprobadas"/>
    <s v="Natalia Ruiz Lozano"/>
    <s v="Líder Gestora Contratación"/>
    <n v="3837020"/>
    <s v="natalia.ruiz@fla.com.co"/>
    <m/>
    <m/>
    <m/>
    <m/>
    <m/>
    <m/>
    <n v="7347"/>
    <s v="20881  20882"/>
    <d v="2017-08-15T00:00:00"/>
    <n v="2017060110237"/>
    <n v="4600007928"/>
    <x v="1"/>
    <s v="SERACIS LTDA."/>
    <s v="En ejecución"/>
    <m/>
    <s v="Tiberio de Jesus Orrego Cortes"/>
    <s v="Tipo C:  Supervisión"/>
    <m/>
  </r>
  <r>
    <x v="16"/>
    <m/>
    <s v="Contratar la Compra de cintas para respaldo para servidores"/>
    <d v="2018-03-01T00:00:00"/>
    <s v="5 meses"/>
    <s v="Mínima cuantía"/>
    <s v="Recursos propios"/>
    <n v="30000000"/>
    <e v="#VALUE!"/>
    <s v="NO"/>
    <s v="N/A"/>
    <s v="Natalia Ruiz Lozano"/>
    <s v="Líder Gestora Contratación"/>
    <n v="3837020"/>
    <s v="natalia.ruiz@fla.com.co"/>
    <m/>
    <m/>
    <m/>
    <m/>
    <m/>
    <m/>
    <m/>
    <m/>
    <m/>
    <m/>
    <m/>
    <x v="2"/>
    <m/>
    <m/>
    <m/>
    <s v="Jorge Andres Fernandez Castrillón"/>
    <s v="Tipo C:  Supervisión"/>
    <m/>
  </r>
  <r>
    <x v="16"/>
    <n v="25101900"/>
    <s v="Contratar la compra de Utiles de oficina - Papeleria"/>
    <d v="2018-01-01T00:00:00"/>
    <s v="11 meses"/>
    <s v="Mínima cuantía"/>
    <s v="Recursos propios"/>
    <n v="13200000"/>
    <e v="#VALUE!"/>
    <s v="NO"/>
    <s v="N/A"/>
    <s v="Natalia Ruiz Lozano"/>
    <s v="Líder Gestora Contratación"/>
    <n v="3837020"/>
    <s v="natalia.ruiz@fla.com.co"/>
    <m/>
    <m/>
    <m/>
    <m/>
    <m/>
    <m/>
    <m/>
    <m/>
    <m/>
    <m/>
    <m/>
    <x v="2"/>
    <m/>
    <m/>
    <m/>
    <s v="Juan Alberto Villegas Gonzalez"/>
    <s v="Tipo C:  Supervisión"/>
    <m/>
  </r>
  <r>
    <x v="16"/>
    <n v="15101505"/>
    <s v="Contratar el suministro de Gas vehicular"/>
    <d v="2018-01-01T00:00:00"/>
    <s v="11 meses"/>
    <s v="Mínima cuantía"/>
    <s v="Recursos propios"/>
    <n v="12597419"/>
    <e v="#VALUE!"/>
    <s v="NO"/>
    <s v="N/A"/>
    <s v="Natalia Ruiz Lozano"/>
    <s v="Líder Gestora Contratación"/>
    <n v="3837020"/>
    <s v="natalia.ruiz@fla.com.co"/>
    <m/>
    <m/>
    <m/>
    <m/>
    <m/>
    <m/>
    <m/>
    <n v="20875"/>
    <m/>
    <m/>
    <m/>
    <x v="4"/>
    <m/>
    <m/>
    <m/>
    <s v="María Eugenia Ramírez Henao"/>
    <s v="Tipo C:  Supervisión"/>
    <m/>
  </r>
  <r>
    <x v="16"/>
    <n v="15101505"/>
    <s v="Contratar el suministro de Combustible"/>
    <d v="2018-01-01T00:00:00"/>
    <s v="11 meses"/>
    <s v="Mínima cuantía"/>
    <s v="Recursos propios"/>
    <n v="51528347"/>
    <e v="#VALUE!"/>
    <s v="NO"/>
    <s v="N/A"/>
    <s v="Natalia Ruiz Lozano"/>
    <s v="Líder Gestora Contratación"/>
    <n v="3837020"/>
    <s v="natalia.ruiz@fla.com.co"/>
    <m/>
    <m/>
    <m/>
    <m/>
    <m/>
    <m/>
    <m/>
    <n v="20870"/>
    <m/>
    <m/>
    <m/>
    <x v="4"/>
    <m/>
    <m/>
    <m/>
    <s v="María Eugenia Ramírez Henao"/>
    <s v="Tipo C:  Supervisión"/>
    <s v="    "/>
  </r>
  <r>
    <x v="16"/>
    <n v="81112200"/>
    <s v="Contratar el servicio de Mantenimiento,  soporte de Servidores HP y sus componentes.(SOSTENIBILIDAD)"/>
    <d v="2018-01-01T00:00:00"/>
    <s v="11 meses"/>
    <s v="Mínima cuantía"/>
    <s v="Recursos propios"/>
    <n v="20000000"/>
    <e v="#VALUE!"/>
    <s v="NO"/>
    <s v="N/A"/>
    <s v="Natalia Ruiz Lozano"/>
    <s v="Líder Gestora Contratación"/>
    <n v="3837020"/>
    <s v="natalia.ruiz@fla.com.co"/>
    <m/>
    <m/>
    <m/>
    <m/>
    <m/>
    <m/>
    <m/>
    <m/>
    <m/>
    <m/>
    <m/>
    <x v="2"/>
    <m/>
    <m/>
    <m/>
    <s v="Jorge Andres Fernandez Castrillón"/>
    <s v="Tipo C:  Supervisión"/>
    <m/>
  </r>
  <r>
    <x v="16"/>
    <n v="81112200"/>
    <s v="Contratar el Soporte y mantenimiento del DATA CENTER"/>
    <d v="2018-01-01T00:00:00"/>
    <s v="6 meses"/>
    <s v="Mínima cuantía"/>
    <s v="Recursos propios"/>
    <n v="60000000"/>
    <e v="#VALUE!"/>
    <s v="NO"/>
    <s v="N/A"/>
    <s v="Natalia Ruiz Lozano"/>
    <s v="Líder Gestora Contratación"/>
    <n v="3837020"/>
    <s v="natalia.ruiz@fla.com.co"/>
    <m/>
    <m/>
    <m/>
    <m/>
    <m/>
    <m/>
    <m/>
    <m/>
    <m/>
    <m/>
    <m/>
    <x v="2"/>
    <m/>
    <m/>
    <m/>
    <s v="Jorge Andres Fernandez Castrillón"/>
    <s v="Tipo C:  Supervisión"/>
    <m/>
  </r>
  <r>
    <x v="16"/>
    <n v="78181507"/>
    <s v="Contratar el Mantenimiento de vehiculos"/>
    <d v="2018-01-01T00:00:00"/>
    <s v="11 meses"/>
    <s v="Selección Abreviada - Menor Cuantía"/>
    <s v="Recursos propios"/>
    <n v="141989057.00000003"/>
    <e v="#VALUE!"/>
    <s v="NO"/>
    <s v="N/A"/>
    <s v="Natalia Ruiz Lozano"/>
    <s v="Líder Gestora Contratación"/>
    <n v="3837020"/>
    <s v="natalia.ruiz@fla.com.co"/>
    <m/>
    <m/>
    <m/>
    <m/>
    <m/>
    <m/>
    <n v="7380"/>
    <n v="20885"/>
    <m/>
    <m/>
    <m/>
    <x v="4"/>
    <m/>
    <m/>
    <m/>
    <s v="María Eugenia Ramírez Henao"/>
    <s v="Tipo C:  Supervisión"/>
    <m/>
  </r>
  <r>
    <x v="16"/>
    <s v="72154066"/>
    <s v="Contratar el Mantenimiento Equipos de Oficina"/>
    <d v="2018-01-01T00:00:00"/>
    <s v="11 meses"/>
    <s v="Mínima cuantía"/>
    <s v="Recursos propios"/>
    <n v="72000000"/>
    <e v="#VALUE!"/>
    <s v="NO"/>
    <s v="N/A"/>
    <s v="Natalia Ruiz Lozano"/>
    <s v="Líder Gestora Contratación"/>
    <n v="3837020"/>
    <s v="natalia.ruiz@fla.com.co"/>
    <m/>
    <m/>
    <m/>
    <m/>
    <m/>
    <m/>
    <m/>
    <m/>
    <m/>
    <m/>
    <m/>
    <x v="2"/>
    <m/>
    <m/>
    <m/>
    <s v="Juan Alberto Villegas Gonzalez"/>
    <s v="Tipo C:  Supervisión"/>
    <m/>
  </r>
  <r>
    <x v="16"/>
    <n v="78102203"/>
    <s v="Contratar el servicio de Mensajeria urbana, Nacional  e Internacional"/>
    <d v="2018-01-01T00:00:00"/>
    <s v="11 meses"/>
    <s v="Mínima cuantía"/>
    <s v="Recursos propios"/>
    <n v="10588608"/>
    <e v="#VALUE!"/>
    <s v="NO"/>
    <s v="N/A"/>
    <s v="Natalia Ruiz Lozano"/>
    <s v="Líder Gestora Contratación"/>
    <n v="3837020"/>
    <s v="natalia.ruiz@fla.com.co"/>
    <m/>
    <m/>
    <m/>
    <m/>
    <m/>
    <m/>
    <m/>
    <n v="20863"/>
    <m/>
    <m/>
    <m/>
    <x v="4"/>
    <m/>
    <m/>
    <m/>
    <s v="Daniela Gaviria Henao"/>
    <s v="Tipo C:  Supervisión"/>
    <m/>
  </r>
  <r>
    <x v="16"/>
    <s v=" 72154066"/>
    <s v="Contratar  la Adquisición Equipos de Oficina"/>
    <d v="2018-01-01T00:00:00"/>
    <s v="6 meses"/>
    <s v="Mínima cuantía"/>
    <s v="Recursos propios"/>
    <n v="60000000"/>
    <e v="#VALUE!"/>
    <s v="NO"/>
    <s v="N/A"/>
    <s v="Natalia Ruiz Lozano"/>
    <s v="Líder Gestora Contratación"/>
    <n v="3837020"/>
    <s v="natalia.ruiz@fla.com.co"/>
    <s v="Fortalecimiento de los ingresos departamentales"/>
    <s v="Modernizacion y optimizacion del sistema Productivo de la FLA"/>
    <s v="Apoyo y fortalecimiento administraivo de la FLA Itagui, departamento de Antioquia"/>
    <n v="220155001"/>
    <s v="Modernizacion y optimizacion del sistema Productivo de la FLA"/>
    <s v="Adquisición equipos de oficina"/>
    <m/>
    <m/>
    <m/>
    <m/>
    <m/>
    <x v="2"/>
    <m/>
    <m/>
    <m/>
    <s v="Juan Alberto Villegas Gonzalez"/>
    <s v="Tipo C:  Supervisión"/>
    <m/>
  </r>
  <r>
    <x v="16"/>
    <n v="43233200"/>
    <s v="Contratar  la Adquisición herramienta de seguridad de la información"/>
    <d v="2018-01-01T00:00:00"/>
    <s v="6 meses"/>
    <s v="Selección Abreviada - Menor Cuantía"/>
    <s v="Recursos propios"/>
    <n v="120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n v="43211500"/>
    <s v="Contratar  la Renovación Herramienta filtrado de contenido- Herramienta de seguridad perimetral y filtrado de contenido USD$ 5500 ASA con firepower.  ASA 50515 o Optenet (9660)"/>
    <d v="2018-03-01T00:00:00"/>
    <s v="6 meses"/>
    <s v="Mínima cuantía"/>
    <s v="Recursos propios"/>
    <n v="35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m/>
    <s v="Contratar  la  Renovación Hosting pagina institucional FLA.COM.CO"/>
    <d v="2018-01-01T00:00:00"/>
    <s v="5 meses"/>
    <s v="Mínima cuantía"/>
    <s v="Recursos propios"/>
    <n v="12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n v="43211500"/>
    <s v="Contratar  el Soporte y  mantenimiento de 4 licencias de  Vmware y 1 licencia de Vcenter a partir de julio de 2016 -Suscripción de soporte y mantenimiento del licenciamiento de Software de virtualización por 1 año  (de julio de 2016  a julio 2017), (SOSTENIBILIDAD)"/>
    <d v="2018-01-01T00:00:00"/>
    <s v="6 meses"/>
    <s v="Contratación Directa - No pluralidad de oferentes"/>
    <s v="Recursos propios"/>
    <n v="35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m/>
    <s v="Contratar  la Actualización  soporte y mantenimiento herramienta monitoreo infraestructura tecnológica- Actualización del software (3 módulos), Soporte y mantenimiento de herramienta de monitoreo de infraestructura tecnológica (Solar Winds) a 1 año -(SOSTENIBILIDAD)"/>
    <d v="2018-04-01T00:00:00"/>
    <s v="6 meses"/>
    <s v="Contratación Directa - No pluralidad de oferentes"/>
    <s v="Recursos propios"/>
    <n v="30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n v="81112200"/>
    <s v="Contratar  la  Actualización, soporte técnico, mantenimiento preventivo y correctivo, y garantía de fabricación para dispositivos de red cisco - Contrato mantenimiento y soporte de los equipos CISCO, (SOSTENIBILIDAD)"/>
    <d v="2018-01-01T00:00:00"/>
    <s v="6 meses"/>
    <s v="Contratación Directa - No pluralidad de oferentes"/>
    <s v="Recursos propios"/>
    <n v="15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n v="81112200"/>
    <s v="Contratar  la  Suscripción licenciamiento de correo en la nube (renovación por un año) - Suscripción por un año de 197 licencias de correo en la nube a razón de USD  7 mes  por licencia a un tipo de cambio $3000 -(SOSTENIBILIDAD)"/>
    <d v="2018-01-01T00:00:00"/>
    <s v="6 meses"/>
    <s v="Contratación Directa - No pluralidad de oferentes"/>
    <s v="Recursos propios"/>
    <n v="65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m/>
    <s v="Contratar  la Renovación licencias de antivirus - Actualización 280 licencias de antivirus ($58.000 c/u) mas Servicios de ingeniería  para actualización de maquinas virtuales.  Incluye la   administración de consola  8 x 5- x 12 meses. (SOSTENIBILIDAD)"/>
    <d v="2018-02-01T00:00:00"/>
    <s v="6 meses"/>
    <s v="Contratación Directa - No pluralidad de oferentes"/>
    <s v="Recursos propios"/>
    <n v="22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m/>
    <s v="Contratar  la  Renovación Licencia Auto CAD"/>
    <d v="2018-01-01T00:00:00"/>
    <s v="3 meses"/>
    <s v="Contratación Directa - No pluralidad de oferentes"/>
    <s v="Recursos propios"/>
    <n v="15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m/>
    <s v="Contratar un  Sistema de almacenamiento, cintas de respaldo, discos duros SAN"/>
    <d v="2018-04-01T00:00:00"/>
    <s v="6 meses"/>
    <s v="Mínima cuantía"/>
    <s v="Recursos propios"/>
    <n v="50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2"/>
    <m/>
    <m/>
    <m/>
    <s v="Jorge Andres Fernandez Castrillón"/>
    <s v="Tipo C:  Supervisión"/>
    <m/>
  </r>
  <r>
    <x v="16"/>
    <s v=" 80111700"/>
    <s v="Prestar  el Servicio de Asesoria tributaria"/>
    <d v="2018-07-01T00:00:00"/>
    <s v="6 meses"/>
    <s v="Contratación Directa - No pluralidad de oferentes"/>
    <s v="Recursos propios"/>
    <n v="52800000"/>
    <e v="#VALUE!"/>
    <s v="NO"/>
    <s v="N/A"/>
    <s v="Natalia Ruiz Lozano"/>
    <s v="Líder Gestora Contratación"/>
    <n v="3837020"/>
    <s v="natalia.ruiz@fla.com.co"/>
    <m/>
    <m/>
    <m/>
    <m/>
    <m/>
    <m/>
    <m/>
    <m/>
    <m/>
    <m/>
    <m/>
    <x v="2"/>
    <m/>
    <m/>
    <m/>
    <s v="Jorge Armando Hincapié Correa"/>
    <s v="Tipo C:  Supervisión"/>
    <m/>
  </r>
  <r>
    <x v="16"/>
    <n v="41113635"/>
    <s v="Prestar el Servicio de calibracion de bascula camionera"/>
    <d v="2018-10-01T00:00:00"/>
    <s v="1 mes"/>
    <s v="Mínima cuantía"/>
    <s v="Recursos propios"/>
    <n v="4500000"/>
    <e v="#VALUE!"/>
    <s v="NO"/>
    <s v="N/A"/>
    <s v="Natalia Ruiz Lozano"/>
    <s v="Líder Gestora Contratación"/>
    <n v="3837020"/>
    <s v="natalia.ruiz@fla.com.co"/>
    <m/>
    <m/>
    <m/>
    <m/>
    <m/>
    <m/>
    <m/>
    <m/>
    <m/>
    <m/>
    <m/>
    <x v="2"/>
    <m/>
    <m/>
    <m/>
    <s v="María Eugenia Ramírez Henao"/>
    <s v="Tipo C:  Supervisión"/>
    <m/>
  </r>
  <r>
    <x v="16"/>
    <n v="80111700"/>
    <s v="Contratar el Manejo integral de gatos ferales"/>
    <d v="2017-12-01T00:00:00"/>
    <s v="13 meses"/>
    <s v="Mínima cuantía"/>
    <s v="Recursos propios"/>
    <n v="35206983"/>
    <n v="25000000"/>
    <s v="SI"/>
    <s v="Aprobadas"/>
    <s v="Natalia Ruiz Lozano"/>
    <s v="Líder Gestora Contratación"/>
    <n v="3837020"/>
    <s v="natalia.ruiz@fla.com.co"/>
    <m/>
    <m/>
    <m/>
    <m/>
    <m/>
    <m/>
    <m/>
    <n v="20789"/>
    <m/>
    <m/>
    <m/>
    <x v="4"/>
    <m/>
    <s v="Sin iniciar etapa precontractual"/>
    <m/>
    <s v="Juan Alberto Villegas Gonzalez"/>
    <s v="Tipo C:  Supervisión"/>
    <m/>
  </r>
  <r>
    <x v="16"/>
    <n v="80121706"/>
    <s v="Contratar el servicio de Reg. de marcas en Colombia y el exterior, Resptas y presentación a oposiciones, Contrato de abogado Tributarista, Abogados para revisión de procesos fuera del Dpto"/>
    <d v="2018-01-01T00:00:00"/>
    <s v="11 meses"/>
    <s v="Contratación Directa - No pluralidad de oferentes"/>
    <s v="Recursos propios"/>
    <n v="237992832"/>
    <e v="#VALUE!"/>
    <s v="NO"/>
    <s v="N/A"/>
    <s v="Natalia Ruiz Lozano"/>
    <s v="Líder Gestora Contratación"/>
    <n v="3837020"/>
    <s v="natalia.ruiz@fla.com.co"/>
    <m/>
    <m/>
    <m/>
    <m/>
    <m/>
    <m/>
    <n v="8024"/>
    <n v="20483"/>
    <d v="2018-01-26T00:00:00"/>
    <n v="20180126"/>
    <n v="4600008015"/>
    <x v="1"/>
    <s v="Pedro Castillo Pineda &amp; ASOC, Ltda."/>
    <s v="Celebrado sin iniciar"/>
    <m/>
    <s v="Santiago Arango Rios"/>
    <s v="Tipo C:  Supervisión"/>
    <m/>
  </r>
  <r>
    <x v="16"/>
    <n v="92121704"/>
    <s v="Contratar el servicio de Monitoreo de camaras del CCTV"/>
    <d v="2017-11-11T00:00:00"/>
    <s v="13 meses"/>
    <s v="Contratación Directa - Contratos Interadministrativos"/>
    <s v="Recursos propios"/>
    <n v="813273200"/>
    <n v="213149769"/>
    <s v="SI"/>
    <s v="Aprobadas"/>
    <s v="Natalia Ruiz Lozano"/>
    <s v="Líder Gestora Contratación"/>
    <n v="3837020"/>
    <s v="natalia.ruiz@fla.com.co"/>
    <m/>
    <m/>
    <m/>
    <m/>
    <m/>
    <m/>
    <m/>
    <s v="20720-20722-20723-20724-20725-20726-20727-20728"/>
    <m/>
    <m/>
    <m/>
    <x v="4"/>
    <m/>
    <s v="Sin iniciar etapa precontractual"/>
    <m/>
    <s v="Tiberio de Jesus Orrego Cortes"/>
    <s v="Tipo C:  Supervisión"/>
    <m/>
  </r>
  <r>
    <x v="16"/>
    <n v="43232100"/>
    <s v="Contratar el servico de Producción de videos institucionales."/>
    <d v="2018-02-01T00:00:00"/>
    <s v="4 meses"/>
    <s v="Selección Abreviada - Menor Cuantía"/>
    <s v="Recursos propios"/>
    <n v="90000000"/>
    <e v="#VALUE!"/>
    <s v="NO"/>
    <s v="N/A"/>
    <s v="Natalia Ruiz Lozano"/>
    <s v="Líder Gestora Contratación"/>
    <n v="3837020"/>
    <s v="natalia.ruiz@fla.com.co"/>
    <m/>
    <m/>
    <m/>
    <m/>
    <m/>
    <m/>
    <m/>
    <m/>
    <m/>
    <m/>
    <m/>
    <x v="2"/>
    <m/>
    <m/>
    <m/>
    <s v="Raúl Guillermo Rendón Arango  "/>
    <s v="Tipo C:  Supervisión"/>
    <m/>
  </r>
  <r>
    <x v="16"/>
    <n v="72151603"/>
    <s v="Contratar el servicio de manejo y manteniento de sonido propios de la Fabrica de Licores y Alcoholes de Antioquia."/>
    <d v="2018-01-01T00:00:00"/>
    <s v="11 meses"/>
    <s v="Mínima cuantía"/>
    <s v="Recursos propios"/>
    <n v="26000000"/>
    <e v="#VALUE!"/>
    <s v="NO"/>
    <s v="N/A"/>
    <s v="Natalia Ruiz Lozano"/>
    <s v="Líder Gestora Contratación"/>
    <n v="3837020"/>
    <s v="natalia.ruiz@fla.com.co"/>
    <m/>
    <m/>
    <m/>
    <m/>
    <m/>
    <m/>
    <m/>
    <m/>
    <m/>
    <m/>
    <m/>
    <x v="2"/>
    <m/>
    <m/>
    <m/>
    <s v="Raúl Guillermo Rendón Arango  "/>
    <s v="Tipo C:  Supervisión"/>
    <m/>
  </r>
  <r>
    <x v="16"/>
    <n v="42203602"/>
    <s v="Contratar el servicio de Monitoreo de Medios tradicionales y redes sociales"/>
    <d v="2018-01-01T00:00:00"/>
    <s v="11 meses"/>
    <s v="Mínima cuantía"/>
    <s v="Recursos propios"/>
    <n v="29842500"/>
    <e v="#VALUE!"/>
    <s v="NO"/>
    <s v="N/A"/>
    <s v="Natalia Ruiz Lozano"/>
    <s v="Líder Gestora Contratación"/>
    <n v="3837020"/>
    <s v="natalia.ruiz@fla.com.co"/>
    <m/>
    <m/>
    <m/>
    <m/>
    <m/>
    <m/>
    <m/>
    <m/>
    <m/>
    <m/>
    <m/>
    <x v="2"/>
    <m/>
    <m/>
    <m/>
    <s v="Natalia María Garcés Hurtado"/>
    <s v="Tipo C:  Supervisión"/>
    <m/>
  </r>
  <r>
    <x v="16"/>
    <n v="82101600"/>
    <s v="Prestación de servicios para el apoyo logístico de las campañas internas comunicacionales de la fla."/>
    <d v="2018-02-01T00:00:00"/>
    <s v="10 meses"/>
    <s v="Selección Abreviada - Menor Cuantía"/>
    <s v="Recursos propios"/>
    <n v="120000000"/>
    <e v="#VALUE!"/>
    <s v="NO"/>
    <s v="N/A"/>
    <s v="Natalia Ruiz Lozano"/>
    <s v="Líder Gestora Contratación"/>
    <n v="3837020"/>
    <s v="natalia.ruiz@fla.com.co"/>
    <m/>
    <m/>
    <m/>
    <m/>
    <m/>
    <m/>
    <m/>
    <m/>
    <m/>
    <m/>
    <m/>
    <x v="2"/>
    <m/>
    <m/>
    <m/>
    <s v="Diana Alexandra Perez Bustamante"/>
    <s v="Tipo C:  Supervisión"/>
    <m/>
  </r>
  <r>
    <x v="16"/>
    <n v="82101600"/>
    <s v="Prestación de servicios para el apoyo logístico para campañas licor adulterado, responsabilidad social y capacitación fortalecimietno de rentas."/>
    <d v="2018-07-01T00:00:00"/>
    <s v="5 meses"/>
    <s v="Selección Abreviada - Menor Cuantía"/>
    <s v="Recursos propios"/>
    <n v="200000000"/>
    <e v="#VALUE!"/>
    <s v="NO"/>
    <s v="N/A"/>
    <s v="Natalia Ruiz Lozano"/>
    <s v="Líder Gestora Contratación"/>
    <n v="3837020"/>
    <s v="natalia.ruiz@fla.com.co"/>
    <m/>
    <m/>
    <m/>
    <m/>
    <m/>
    <m/>
    <m/>
    <m/>
    <m/>
    <m/>
    <m/>
    <x v="2"/>
    <m/>
    <m/>
    <m/>
    <s v="Luisa María Pérez Zuluaga "/>
    <s v="Tipo C:  Supervisión"/>
    <m/>
  </r>
  <r>
    <x v="16"/>
    <s v="90101500, 95121503 0111703"/>
    <s v="Contratatar el servico de Restaurante"/>
    <d v="2018-01-01T00:00:00"/>
    <s v="8 meses"/>
    <s v="Licitación pública"/>
    <s v="Recursos propios"/>
    <n v="2172000000"/>
    <e v="#VALUE!"/>
    <s v="NO"/>
    <s v="N/A"/>
    <s v="Natalia Ruiz Lozano"/>
    <s v="Líder Gestora Contratación"/>
    <n v="3837020"/>
    <s v="natalia.ruiz@fla.com.co"/>
    <m/>
    <m/>
    <m/>
    <m/>
    <m/>
    <m/>
    <m/>
    <m/>
    <m/>
    <m/>
    <m/>
    <x v="2"/>
    <m/>
    <m/>
    <m/>
    <s v="Juan Alberto Villegas Gonzalez"/>
    <s v="Tipo C:  Supervisión"/>
    <m/>
  </r>
  <r>
    <x v="16"/>
    <s v="90101500, 95121503 0111703"/>
    <s v="Contratatar el  de Aseo y Cafeteria y Mantenimiento de Zonas Verdes"/>
    <d v="2018-01-01T00:00:00"/>
    <s v="9 meses"/>
    <s v="Licitación pública"/>
    <s v="Recursos propios"/>
    <n v="1212000000"/>
    <e v="#VALUE!"/>
    <s v="NO"/>
    <s v="N/A"/>
    <s v="Natalia Ruiz Lozano"/>
    <s v="Líder Gestora Contratación"/>
    <n v="3837020"/>
    <s v="natalia.ruiz@fla.com.co"/>
    <m/>
    <m/>
    <m/>
    <m/>
    <m/>
    <m/>
    <m/>
    <m/>
    <m/>
    <m/>
    <m/>
    <x v="2"/>
    <m/>
    <m/>
    <m/>
    <s v="Juan Alberto Villegas Gonzalez"/>
    <s v="Tipo C:  Supervisión"/>
    <m/>
  </r>
  <r>
    <x v="16"/>
    <n v="49101602"/>
    <s v="Contratar el Suministro de souvenires"/>
    <d v="2018-03-01T00:00:00"/>
    <s v="9 meses"/>
    <s v="Mínima cuantía"/>
    <s v="Recursos propios"/>
    <n v="75000000"/>
    <e v="#VALUE!"/>
    <s v="NO"/>
    <s v="N/A"/>
    <s v="Natalia Ruiz Lozano"/>
    <s v="Líder Gestora Contratación"/>
    <n v="3837020"/>
    <s v="natalia.ruiz@fla.com.co"/>
    <m/>
    <m/>
    <m/>
    <m/>
    <m/>
    <m/>
    <m/>
    <m/>
    <m/>
    <m/>
    <m/>
    <x v="2"/>
    <m/>
    <m/>
    <m/>
    <s v="Raúl Guillermo Rendón Arango  "/>
    <s v="Tipo C:  Supervisión"/>
    <m/>
  </r>
  <r>
    <x v="16"/>
    <m/>
    <s v="Contratar el Mantenimiento de radios de comunicación"/>
    <d v="2018-03-01T00:00:00"/>
    <s v="2 meses"/>
    <s v="Mínima cuantía"/>
    <s v="Recursos propios"/>
    <n v="15000000"/>
    <e v="#VALUE!"/>
    <s v="NO"/>
    <s v="N/A"/>
    <s v="Natalia Ruiz Lozano"/>
    <s v="Líder Gestora Contratación"/>
    <n v="3837020"/>
    <s v="natalia.ruiz@fla.com.co"/>
    <m/>
    <m/>
    <m/>
    <m/>
    <m/>
    <m/>
    <m/>
    <m/>
    <m/>
    <m/>
    <m/>
    <x v="2"/>
    <m/>
    <m/>
    <m/>
    <s v="Lixyibel Muñoz Montes"/>
    <s v="Tipo C:  Supervisión"/>
    <m/>
  </r>
  <r>
    <x v="16"/>
    <n v="80101703"/>
    <s v="Contratar el servicio de Afiliación al Consejo Colombiano de Seguridad"/>
    <d v="2018-01-01T00:00:00"/>
    <s v="1 mes"/>
    <s v="Contratación Directa - No pluralidad de oferentes"/>
    <s v="Recursos propios"/>
    <n v="4000000"/>
    <n v="4000000"/>
    <s v="NO"/>
    <s v="N/A"/>
    <s v="Natalia Ruiz Lozano"/>
    <s v="Líder Gestora Contratación"/>
    <n v="3837020"/>
    <s v="natalia.ruiz@fla.com.co"/>
    <m/>
    <m/>
    <m/>
    <m/>
    <m/>
    <m/>
    <m/>
    <m/>
    <m/>
    <m/>
    <m/>
    <x v="2"/>
    <m/>
    <m/>
    <m/>
    <s v="Lixyibel Muñoz Montes"/>
    <s v="Tipo C:  Supervisión"/>
    <m/>
  </r>
  <r>
    <x v="16"/>
    <s v="72101516,  46191601"/>
    <s v="Contratar el Mantenimiento y recarga de extintores, Prueba hidrostatica"/>
    <d v="2018-09-01T00:00:00"/>
    <s v="2 meses"/>
    <s v="Mínima cuantía"/>
    <s v="Recursos propios"/>
    <n v="15840000"/>
    <e v="#VALUE!"/>
    <s v="NO"/>
    <s v="N/A"/>
    <s v="Natalia Ruiz Lozano"/>
    <s v="Líder Gestora Contratación"/>
    <n v="3837020"/>
    <s v="natalia.ruiz@fla.com.co"/>
    <m/>
    <m/>
    <m/>
    <m/>
    <m/>
    <m/>
    <m/>
    <m/>
    <m/>
    <m/>
    <m/>
    <x v="2"/>
    <m/>
    <m/>
    <m/>
    <s v="Lixyibel Muñoz Montes"/>
    <s v="Tipo C:  Supervisión"/>
    <m/>
  </r>
  <r>
    <x v="16"/>
    <n v="72101509"/>
    <s v="Contratar el Mantenimiento correctivo y preventivo incuidos repuestos y ACPM de la Red Contraincendio de la FLA. (comprende la red de hidrantes y caseta de bombeo)"/>
    <d v="2017-11-01T00:00:00"/>
    <s v="13 meses "/>
    <s v="Selección Abreviada - Menor Cuantía"/>
    <s v="Recursos propios"/>
    <n v="179473460"/>
    <n v="81376633"/>
    <s v="SI"/>
    <s v="Aprobadas"/>
    <s v="Natalia Ruiz Lozano"/>
    <s v="Líder Gestora Contratación"/>
    <n v="3837020"/>
    <s v="natalia.ruiz@fla.com.co"/>
    <m/>
    <m/>
    <m/>
    <m/>
    <m/>
    <m/>
    <m/>
    <s v="20706 20707 20708 20709 20710 20711 20712 20713"/>
    <m/>
    <m/>
    <m/>
    <x v="4"/>
    <m/>
    <s v="Sin iniciar etapa precontractual"/>
    <m/>
    <s v="Lixyibel Muñoz Montes"/>
    <s v="Tipo C:  Supervisión"/>
    <m/>
  </r>
  <r>
    <x v="16"/>
    <n v="41113635"/>
    <s v="Contratar el Mantenimiento y calibración de los 4 alcoholimetros "/>
    <d v="2018-02-01T00:00:00"/>
    <s v="1 mes"/>
    <s v="Mínima cuantía"/>
    <s v="Recursos propios"/>
    <n v="7000000"/>
    <e v="#VALUE!"/>
    <s v="NO"/>
    <s v="N/A"/>
    <s v="Natalia Ruiz Lozano"/>
    <s v="Líder Gestora Contratación"/>
    <n v="3837020"/>
    <s v="natalia.ruiz@fla.com.co"/>
    <m/>
    <m/>
    <m/>
    <m/>
    <m/>
    <m/>
    <m/>
    <m/>
    <m/>
    <m/>
    <m/>
    <x v="2"/>
    <m/>
    <m/>
    <m/>
    <s v="Lixyibel Muñoz Montes"/>
    <s v="Tipo C:  Supervisión"/>
    <m/>
  </r>
  <r>
    <x v="16"/>
    <n v="41113635"/>
    <s v="Contratar el Matenimiento de  Bascula camionera"/>
    <d v="2018-03-01T00:00:00"/>
    <s v="9 meses"/>
    <s v="Mínima cuantía"/>
    <s v="Recursos propios"/>
    <n v="51600000"/>
    <e v="#VALUE!"/>
    <s v="NO"/>
    <s v="N/A"/>
    <s v="Natalia Ruiz Lozano"/>
    <s v="Líder Gestora Contratación"/>
    <n v="3837020"/>
    <s v="natalia.ruiz@fla.com.co"/>
    <m/>
    <m/>
    <m/>
    <m/>
    <m/>
    <m/>
    <m/>
    <m/>
    <m/>
    <m/>
    <m/>
    <x v="2"/>
    <m/>
    <m/>
    <m/>
    <s v="María Eugenia Ramírez Henao"/>
    <s v="Tipo C:  Supervisión"/>
    <m/>
  </r>
  <r>
    <x v="16"/>
    <n v="72154043"/>
    <s v="Contratar el Servicio de Fumigación"/>
    <d v="2018-03-01T00:00:00"/>
    <s v="9 meses"/>
    <s v="Selección Abreviada - Menor Cuantía"/>
    <s v="Recursos propios"/>
    <n v="88800000"/>
    <e v="#VALUE!"/>
    <s v="NO"/>
    <s v="N/A"/>
    <s v="Natalia Ruiz Lozano"/>
    <s v="Líder Gestora Contratación"/>
    <n v="3837020"/>
    <s v="natalia.ruiz@fla.com.co"/>
    <m/>
    <m/>
    <m/>
    <m/>
    <m/>
    <m/>
    <m/>
    <m/>
    <m/>
    <m/>
    <m/>
    <x v="2"/>
    <m/>
    <m/>
    <m/>
    <s v="María Eugenia Ramírez Henao"/>
    <s v="Tipo C:  Supervisión"/>
    <m/>
  </r>
  <r>
    <x v="16"/>
    <n v="72101511"/>
    <s v="Contratar el Mantenimiento de Aire acondicionado "/>
    <d v="2018-03-01T00:00:00"/>
    <s v="9 meses"/>
    <s v="Selección Abreviada - Menor Cuantía"/>
    <s v="Recursos propios"/>
    <n v="84000000"/>
    <e v="#VALUE!"/>
    <s v="NO"/>
    <s v="N/A"/>
    <s v="Natalia Ruiz Lozano"/>
    <s v="Líder Gestora Contratación"/>
    <n v="3837020"/>
    <s v="natalia.ruiz@fla.com.co"/>
    <m/>
    <m/>
    <m/>
    <m/>
    <m/>
    <m/>
    <m/>
    <m/>
    <m/>
    <m/>
    <m/>
    <x v="2"/>
    <m/>
    <m/>
    <m/>
    <s v="María Eugenia Ramírez Henao"/>
    <s v="Tipo C:  Supervisión"/>
    <m/>
  </r>
  <r>
    <x v="16"/>
    <s v=" 72101500"/>
    <s v="Contratar el el servicio de Plomeria"/>
    <d v="2018-01-01T00:00:00"/>
    <s v="9 meses"/>
    <s v="Selección Abreviada - Menor Cuantía"/>
    <s v="Recursos propios"/>
    <n v="153468000"/>
    <e v="#VALUE!"/>
    <s v="NO"/>
    <s v="N/A"/>
    <s v="Natalia Ruiz Lozano"/>
    <s v="Líder Gestora Contratación"/>
    <n v="3837020"/>
    <s v="natalia.ruiz@fla.com.co"/>
    <m/>
    <m/>
    <m/>
    <m/>
    <m/>
    <m/>
    <n v="8015"/>
    <s v="20153 20155"/>
    <m/>
    <m/>
    <m/>
    <x v="4"/>
    <m/>
    <s v="Sin iniciar etapa precontractual"/>
    <m/>
    <s v="Diana Hincapié Osorno"/>
    <s v="Tipo C:  Supervisión"/>
    <m/>
  </r>
  <r>
    <x v="16"/>
    <n v="49101602"/>
    <s v="Contratar el Mantenimiento Preventivo y Correctivo de Camaras de Seguridad"/>
    <d v="2017-11-11T00:00:00"/>
    <s v="13 meses"/>
    <s v="Contratación Directa - Contratos Interadministrativos"/>
    <s v="Recursos propios"/>
    <n v="483920284"/>
    <n v="313182283"/>
    <s v="SI"/>
    <s v="Aprobadas"/>
    <s v="Natalia Ruiz Lozano"/>
    <s v="Líder Gestora Contratación"/>
    <n v="3837020"/>
    <s v="natalia.ruiz@fla.com.co"/>
    <m/>
    <m/>
    <m/>
    <m/>
    <m/>
    <m/>
    <m/>
    <m/>
    <m/>
    <m/>
    <m/>
    <x v="2"/>
    <m/>
    <m/>
    <m/>
    <s v="Tiberio de Jesus Orrego Cortes"/>
    <s v="Tipo C:  Supervisión"/>
    <m/>
  </r>
  <r>
    <x v="16"/>
    <n v="82101600"/>
    <s v="Contratar la Impresión de piezas comunicacionales, incluye el diseño, instalación y diagramación de carteleras institucionales para la FLA"/>
    <d v="2018-02-01T00:00:00"/>
    <s v="10 meses"/>
    <s v="Mínima cuantía"/>
    <s v="Recursos propios"/>
    <n v="75000000"/>
    <e v="#VALUE!"/>
    <s v="NO"/>
    <s v="N/A"/>
    <s v="Natalia Ruiz Lozano"/>
    <s v="Líder Gestora Contratación"/>
    <n v="3837020"/>
    <s v="natalia.ruiz@fla.com.co"/>
    <m/>
    <m/>
    <m/>
    <m/>
    <m/>
    <m/>
    <m/>
    <m/>
    <m/>
    <m/>
    <m/>
    <x v="2"/>
    <m/>
    <m/>
    <m/>
    <s v="Natalia María Garcés Hurtado"/>
    <s v="Tipo C:  Supervisión"/>
    <m/>
  </r>
  <r>
    <x v="16"/>
    <n v="78111602"/>
    <s v="Contratar el suministro de Tiquetes  Metro"/>
    <d v="2017-10-10T00:00:00"/>
    <s v="14 meses"/>
    <s v="Contratación Directa - Contratos Interadministrativos"/>
    <s v="Recursos propios"/>
    <n v="306421990"/>
    <n v="238741990"/>
    <s v="SI"/>
    <s v="Aprobadas"/>
    <s v="Natalia Ruiz Lozano"/>
    <s v="Líder Gestora Contratación"/>
    <n v="3837020"/>
    <s v="natalia.ruiz@fla.com.co"/>
    <m/>
    <m/>
    <m/>
    <m/>
    <m/>
    <m/>
    <m/>
    <s v="20437 20438"/>
    <m/>
    <m/>
    <m/>
    <x v="4"/>
    <m/>
    <s v="Sin iniciar etapa precontractual"/>
    <m/>
    <s v="Yamileidy Osorio Montoya"/>
    <s v="Tipo C:  Supervisión"/>
    <m/>
  </r>
  <r>
    <x v="16"/>
    <m/>
    <s v="Contratar el servicio  de examenes médicos para los servidores públicos de la FLA, que realizan manipulación de alimentos "/>
    <d v="2018-02-01T00:00:00"/>
    <s v="11 meses"/>
    <s v="Mínima cuantía"/>
    <s v="Recursos propios"/>
    <n v="10000000"/>
    <e v="#VALUE!"/>
    <s v="NO"/>
    <s v="N/A"/>
    <s v="Natalia Ruiz Lozano"/>
    <s v="Líder Gestora Contratación"/>
    <n v="3837020"/>
    <s v="natalia.ruiz@fla.com.co"/>
    <m/>
    <m/>
    <m/>
    <m/>
    <m/>
    <m/>
    <m/>
    <m/>
    <m/>
    <m/>
    <m/>
    <x v="2"/>
    <m/>
    <m/>
    <m/>
    <s v="Lixyibel Muñoz Montes"/>
    <s v="Tipo C:  Supervisión"/>
    <m/>
  </r>
  <r>
    <x v="16"/>
    <n v="20102301"/>
    <s v="Contratar el servicio de transporte de personal FLA"/>
    <d v="2018-02-01T00:00:00"/>
    <s v="11 meses"/>
    <s v="Mínima cuantía"/>
    <s v="Recursos propios"/>
    <n v="50400000"/>
    <e v="#VALUE!"/>
    <s v="NO"/>
    <s v="N/A"/>
    <s v="Natalia Ruiz Lozano"/>
    <s v="Líder Gestora Contratación"/>
    <n v="3837020"/>
    <s v="natalia.ruiz@fla.com.co"/>
    <m/>
    <m/>
    <m/>
    <m/>
    <m/>
    <m/>
    <m/>
    <m/>
    <m/>
    <m/>
    <m/>
    <x v="2"/>
    <m/>
    <m/>
    <m/>
    <s v="María Eugenia Ramírez Henao"/>
    <s v="Tipo C:  Supervisión"/>
    <m/>
  </r>
  <r>
    <x v="16"/>
    <n v="80111700"/>
    <s v="Contratar la Atención de catas para fortalecer las relaciones públicas de la FLA"/>
    <d v="2018-03-01T00:00:00"/>
    <s v="10 meses"/>
    <s v="Selección Abreviada - Menor Cuantía"/>
    <s v="Recursos propios"/>
    <n v="240000000"/>
    <e v="#VALUE!"/>
    <s v="NO"/>
    <s v="N/A"/>
    <s v="Natalia Ruiz Lozano"/>
    <s v="Líder Gestora Contratación"/>
    <n v="3837020"/>
    <s v="natalia.ruiz@fla.com.co"/>
    <m/>
    <m/>
    <m/>
    <m/>
    <m/>
    <m/>
    <m/>
    <m/>
    <m/>
    <m/>
    <m/>
    <x v="2"/>
    <m/>
    <m/>
    <m/>
    <s v="Diana Alexandra Perez Bustamante"/>
    <s v="Tipo C:  Supervisión"/>
    <m/>
  </r>
  <r>
    <x v="16"/>
    <n v="49101602"/>
    <s v="Contratar el suministro de Refrigerios para atención de eventos internos y externos"/>
    <d v="2018-03-01T00:00:00"/>
    <s v="9 meses"/>
    <s v="Mínima cuantía"/>
    <s v="Recursos propios"/>
    <n v="20000000"/>
    <e v="#VALUE!"/>
    <s v="NO"/>
    <s v="N/A"/>
    <s v="Natalia Ruiz Lozano"/>
    <s v="Líder Gestora Contratación"/>
    <n v="3837020"/>
    <s v="natalia.ruiz@fla.com.co"/>
    <m/>
    <m/>
    <m/>
    <m/>
    <m/>
    <m/>
    <m/>
    <m/>
    <m/>
    <m/>
    <m/>
    <x v="2"/>
    <m/>
    <m/>
    <m/>
    <s v="Natalia María Garcés Hurtado"/>
    <s v="Tipo C:  Supervisión"/>
    <m/>
  </r>
  <r>
    <x v="16"/>
    <m/>
    <s v="Compra de desinfectante y desengrasante de manos."/>
    <d v="2018-04-01T00:00:00"/>
    <s v="2 meses"/>
    <s v="Mínima cuantía"/>
    <s v="Recursos propios"/>
    <n v="8448000"/>
    <e v="#VALUE!"/>
    <s v="NO"/>
    <s v="N/A"/>
    <s v="Natalia Ruiz Lozano"/>
    <s v="Líder Gestora Contratación"/>
    <n v="3837020"/>
    <s v="natalia.ruiz@fla.com.co"/>
    <m/>
    <m/>
    <m/>
    <m/>
    <m/>
    <m/>
    <m/>
    <m/>
    <m/>
    <m/>
    <m/>
    <x v="2"/>
    <m/>
    <m/>
    <m/>
    <s v="Lixyibel Muñoz Montes"/>
    <s v="Tipo C:  Supervisión"/>
    <m/>
  </r>
  <r>
    <x v="16"/>
    <n v="80121604"/>
    <s v="Contratar  el servicio de Registros INVIMA"/>
    <d v="2018-07-01T00:00:00"/>
    <s v="5 meses"/>
    <s v="Contratación Directa - No pluralidad de oferentes"/>
    <s v="Recursos propios"/>
    <n v="36960000"/>
    <e v="#VALUE!"/>
    <s v="NO"/>
    <s v="N/A"/>
    <s v="Natalia Ruiz Lozano"/>
    <s v="Líder Gestora Contratación"/>
    <n v="3837020"/>
    <s v="natalia.ruiz@fla.com.co"/>
    <m/>
    <m/>
    <m/>
    <m/>
    <m/>
    <m/>
    <m/>
    <m/>
    <m/>
    <m/>
    <m/>
    <x v="2"/>
    <m/>
    <m/>
    <m/>
    <s v="Carlos Mario Gamboa Díaz"/>
    <s v="Tipo C:  Supervisión"/>
    <m/>
  </r>
  <r>
    <x v="16"/>
    <n v="53102710"/>
    <s v="Contratar la Dotación a los servidores públicos de la FLA."/>
    <d v="2018-04-01T00:00:00"/>
    <s v="3 meses"/>
    <s v="Selección Abreviada - Subasta Inversa"/>
    <s v="Recursos propios"/>
    <n v="137280000"/>
    <e v="#VALUE!"/>
    <s v="NO"/>
    <s v="N/A"/>
    <s v="Natalia Ruiz Lozano"/>
    <s v="Líder Gestora Contratación"/>
    <n v="3837020"/>
    <s v="natalia.ruiz@fla.com.co"/>
    <m/>
    <m/>
    <m/>
    <m/>
    <m/>
    <m/>
    <m/>
    <m/>
    <m/>
    <m/>
    <m/>
    <x v="2"/>
    <m/>
    <m/>
    <m/>
    <s v="Lixyibel Muñoz Montes"/>
    <s v="Tipo C:  Supervisión"/>
    <m/>
  </r>
  <r>
    <x v="16"/>
    <n v="84111603"/>
    <s v="Prestar el servicio de Auditoría externa de renovación de certificación de los Sellos de Calidad de Producto"/>
    <d v="2018-01-01T00:00:00"/>
    <s v="4 meses"/>
    <s v="Contratación Directa - No pluralidad de oferentes"/>
    <s v="Recursos propios"/>
    <n v="11000000"/>
    <n v="11000000"/>
    <s v="NO"/>
    <s v="N/A"/>
    <s v="Natalia Ruiz Lozano"/>
    <s v="Líder Gestora Contratación"/>
    <n v="3837020"/>
    <s v="natalia.ruiz@fla.com.co"/>
    <m/>
    <m/>
    <m/>
    <m/>
    <m/>
    <m/>
    <n v="8031"/>
    <n v="20409"/>
    <d v="2018-01-26T00:00:00"/>
    <n v="20180126"/>
    <s v=" 4600008021"/>
    <x v="1"/>
    <s v="Instituto Colombiano de Normas Técnicas y Cartificacion - ICONTEC"/>
    <s v="En ejecución"/>
    <m/>
    <s v="Carlos Mario Gamboa Díaz"/>
    <s v="Tipo C:  Supervisión"/>
    <m/>
  </r>
  <r>
    <x v="16"/>
    <n v="84111603"/>
    <s v="Prestar el servicio de  Auditoría interna ISO 14001 y BASC"/>
    <d v="2018-05-01T00:00:00"/>
    <s v="1 mes"/>
    <s v="Mínima cuantía"/>
    <s v="Recursos propios"/>
    <n v="17000000"/>
    <e v="#VALUE!"/>
    <s v="NO"/>
    <s v="N/A"/>
    <s v="Natalia Ruiz Lozano"/>
    <s v="Líder Gestora Contratación"/>
    <n v="3837020"/>
    <s v="natalia.ruiz@fla.com.co"/>
    <m/>
    <m/>
    <m/>
    <m/>
    <m/>
    <m/>
    <m/>
    <m/>
    <m/>
    <m/>
    <m/>
    <x v="2"/>
    <m/>
    <m/>
    <m/>
    <s v="Carlos Mario Gamboa Díaz"/>
    <s v="Tipo C:  Supervisión"/>
    <m/>
  </r>
  <r>
    <x v="16"/>
    <n v="84111603"/>
    <s v="Prestar el servicio de Auditoría externa de Certificación ISO 9001"/>
    <d v="2018-07-01T00:00:00"/>
    <s v="1 mes"/>
    <s v="Mínima cuantía"/>
    <s v="Recursos propios"/>
    <n v="12000000"/>
    <e v="#VALUE!"/>
    <s v="NO"/>
    <s v="N/A"/>
    <s v="Natalia Ruiz Lozano"/>
    <s v="Líder Gestora Contratación"/>
    <n v="3837020"/>
    <s v="natalia.ruiz@fla.com.co"/>
    <m/>
    <m/>
    <m/>
    <m/>
    <m/>
    <m/>
    <m/>
    <m/>
    <m/>
    <m/>
    <m/>
    <x v="2"/>
    <m/>
    <m/>
    <m/>
    <s v="Carlos Mario Gamboa Díaz"/>
    <s v="Tipo C:  Supervisión"/>
    <m/>
  </r>
  <r>
    <x v="16"/>
    <n v="80111700"/>
    <s v="Prestar el servicio de estudios y determinción de la vida útil de los productos FLA"/>
    <d v="2018-02-01T00:00:00"/>
    <s v="10 meses"/>
    <s v="Mínima cuantía"/>
    <s v="Recursos propios"/>
    <n v="10000000"/>
    <e v="#VALUE!"/>
    <s v="NO"/>
    <s v="N/A"/>
    <s v="Natalia Ruiz Lozano"/>
    <s v="Líder Gestora Contratación"/>
    <n v="3837020"/>
    <s v="natalia.ruiz@fla.com.co"/>
    <m/>
    <m/>
    <m/>
    <m/>
    <m/>
    <m/>
    <m/>
    <m/>
    <m/>
    <m/>
    <m/>
    <x v="2"/>
    <m/>
    <m/>
    <m/>
    <s v="Hernán Darío Jaramillo Ciro"/>
    <s v="Tipo C:  Supervisión"/>
    <m/>
  </r>
  <r>
    <x v="16"/>
    <n v="84111603"/>
    <s v="Prestar el servicio de Auditoría externa de renovación BASC"/>
    <d v="2018-07-01T00:00:00"/>
    <s v="1 mes"/>
    <s v="Contratación Directa - No pluralidad de oferentes"/>
    <s v="Recursos propios"/>
    <n v="7000000"/>
    <e v="#VALUE!"/>
    <s v="NO"/>
    <s v="N/A"/>
    <s v="Natalia Ruiz Lozano"/>
    <s v="Líder Gestora Contratación"/>
    <n v="3837020"/>
    <s v="natalia.ruiz@fla.com.co"/>
    <m/>
    <m/>
    <m/>
    <m/>
    <m/>
    <m/>
    <m/>
    <m/>
    <m/>
    <m/>
    <m/>
    <x v="2"/>
    <m/>
    <m/>
    <m/>
    <s v="Carlos Mario Gamboa Díaz"/>
    <s v="Tipo C:  Supervisión"/>
    <m/>
  </r>
  <r>
    <x v="16"/>
    <n v="84111603"/>
    <s v="Prestar el servicio de Auditoria Interna Sistema de Gestión 17025"/>
    <d v="2018-05-01T00:00:00"/>
    <s v="3 mes"/>
    <s v="Mínima cuantía"/>
    <s v="Recursos propios"/>
    <n v="6000000"/>
    <n v="6000000"/>
    <s v="NO"/>
    <s v="N/A"/>
    <s v="Natalia Ruiz Lozano"/>
    <s v="Líder Gestora Contratación"/>
    <n v="3837020"/>
    <s v="natalia.ruiz@fla.com.co"/>
    <m/>
    <m/>
    <m/>
    <m/>
    <m/>
    <m/>
    <m/>
    <n v="21011"/>
    <m/>
    <m/>
    <m/>
    <x v="4"/>
    <m/>
    <m/>
    <m/>
    <s v="Carlos Mario Durango Yepes"/>
    <s v="Tipo C:  Supervisión"/>
    <m/>
  </r>
  <r>
    <x v="16"/>
    <n v="84111603"/>
    <s v="Prestar el servicio de Auditoría externa y ampliación del alcance  NTC:ISO/IEC 17025"/>
    <d v="2018-01-01T00:00:00"/>
    <s v="1 mes"/>
    <s v="Contratación Directa - No pluralidad de oferentes"/>
    <s v="Recursos propios"/>
    <n v="19000000"/>
    <n v="19000000"/>
    <s v="NO"/>
    <s v="N/A"/>
    <s v="Natalia Ruiz Lozano"/>
    <s v="Líder Gestora Contratación"/>
    <n v="3837020"/>
    <s v="natalia.ruiz@fla.com.co"/>
    <m/>
    <m/>
    <m/>
    <m/>
    <m/>
    <m/>
    <n v="8036"/>
    <n v="20551"/>
    <d v="2018-01-26T00:00:00"/>
    <n v="20180126"/>
    <s v=" 4600008019"/>
    <x v="1"/>
    <s v="Organismo Nacional de Acreditacion de Colombia "/>
    <s v="En ejecución"/>
    <m/>
    <s v="Carlos Mario Durango Yepes"/>
    <s v="Tipo C:  Supervisión"/>
    <m/>
  </r>
  <r>
    <x v="16"/>
    <n v="41104207"/>
    <s v="Prestar el servicio de Caracterizaciones Vertimientos-Emisiones-Residuos Sólidos"/>
    <d v="2018-05-01T00:00:00"/>
    <s v="2 meses"/>
    <s v="Mínima cuantía"/>
    <s v="Recursos propios"/>
    <n v="10000000"/>
    <e v="#VALUE!"/>
    <s v="NO"/>
    <s v="N/A"/>
    <s v="Natalia Ruiz Lozano"/>
    <s v="Líder Gestora Contratación"/>
    <n v="3837020"/>
    <s v="natalia.ruiz@fla.com.co"/>
    <m/>
    <m/>
    <m/>
    <m/>
    <m/>
    <m/>
    <m/>
    <m/>
    <m/>
    <m/>
    <m/>
    <x v="2"/>
    <m/>
    <m/>
    <m/>
    <s v="Carlos Mario Gamboa Díaz"/>
    <s v="Tipo C:  Supervisión"/>
    <m/>
  </r>
  <r>
    <x v="16"/>
    <n v="80101500"/>
    <s v="Prestar el servicio de Servicios profesionales para apoyar la supervisión a los contratos que sean asignados de la subgerencia de producción."/>
    <d v="2018-01-01T00:00:00"/>
    <s v="11 meses"/>
    <s v="Contratación Directa - Prestación de Servicios y de Apoyo a la Gestión Persona Natural"/>
    <s v="Recursos propios"/>
    <n v="90000000"/>
    <e v="#VALUE!"/>
    <s v="NO"/>
    <s v="N/A"/>
    <s v="Natalia Ruiz Lozano"/>
    <s v="Líder Gestora Contratación"/>
    <n v="3837020"/>
    <s v="natalia.ruiz@fla.com.co"/>
    <m/>
    <m/>
    <m/>
    <m/>
    <m/>
    <m/>
    <m/>
    <m/>
    <m/>
    <m/>
    <m/>
    <x v="2"/>
    <m/>
    <m/>
    <m/>
    <s v="Erika Rothstein Gutierrez"/>
    <s v="Tipo C:  Supervisión"/>
    <m/>
  </r>
  <r>
    <x v="16"/>
    <n v="80101500"/>
    <s v="Prestar el servicio Tecnico/profesional para la gestión, seguimiento y control de los procesos en las BPM"/>
    <d v="2018-01-01T00:00:00"/>
    <s v="11 meses"/>
    <s v="Contratación Directa - Prestación de Servicios y de Apoyo a la Gestión Persona Natural"/>
    <s v="Recursos propios"/>
    <n v="35937132"/>
    <e v="#VALUE!"/>
    <s v="NO"/>
    <s v="N/A"/>
    <s v="Natalia Ruiz Lozano"/>
    <s v="Líder Gestora Contratación"/>
    <n v="3837020"/>
    <s v="natalia.ruiz@fla.com.co"/>
    <m/>
    <m/>
    <m/>
    <m/>
    <m/>
    <m/>
    <n v="8009"/>
    <n v="20052"/>
    <m/>
    <m/>
    <m/>
    <x v="4"/>
    <m/>
    <s v="Sin iniciar etapa precontractual"/>
    <m/>
    <s v="Carlos Mario Gamboa Díaz"/>
    <s v="Tipo C:  Supervisión"/>
    <m/>
  </r>
  <r>
    <x v="16"/>
    <n v="80111700"/>
    <s v="Contratar la prestacion de servicios para un Ingeniero Ambiental"/>
    <d v="2018-07-01T00:00:00"/>
    <s v="6 meses"/>
    <s v="Contratación Directa - Prestación de Servicios y de Apoyo a la Gestión Persona Natural"/>
    <s v="Recursos propios"/>
    <n v="54062868"/>
    <e v="#VALUE!"/>
    <s v="NO"/>
    <s v="N/A"/>
    <s v="Natalia Ruiz Lozano"/>
    <s v="Líder Gestora Contratación"/>
    <n v="3837020"/>
    <s v="natalia.ruiz@fla.com.co"/>
    <m/>
    <m/>
    <m/>
    <m/>
    <m/>
    <m/>
    <m/>
    <m/>
    <m/>
    <m/>
    <m/>
    <x v="2"/>
    <m/>
    <m/>
    <m/>
    <s v="Carlos Mario Gamboa Díaz"/>
    <s v="Tipo C:  Supervisión"/>
    <m/>
  </r>
  <r>
    <x v="16"/>
    <s v=" 80111600"/>
    <s v="Suministro de personal temporal necesario para el cumplimiento de las diferentes actividades del área de producción y de la FLA."/>
    <d v="2018-02-01T00:00:00"/>
    <s v="9 meses"/>
    <s v="Selección Abreviada - Subasta Inversa"/>
    <s v="Recursos propios"/>
    <n v="1968509236"/>
    <e v="#VALUE!"/>
    <s v="NO"/>
    <s v="N/A"/>
    <s v="Natalia Ruiz Lozano"/>
    <s v="Líder Gestora Contratación"/>
    <n v="3837020"/>
    <s v="natalia.ruiz@fla.com.co"/>
    <m/>
    <m/>
    <m/>
    <m/>
    <m/>
    <m/>
    <m/>
    <m/>
    <m/>
    <m/>
    <m/>
    <x v="2"/>
    <m/>
    <m/>
    <m/>
    <s v="Jorge Mario Rendón Vélez"/>
    <s v="Tipo C:  Supervisión"/>
    <m/>
  </r>
  <r>
    <x v="16"/>
    <n v="95141706"/>
    <s v="Contratar el servicio de Recepcion, admon, manejo  y almacenamiento de materias primas y producto terminado, despacho y transporte de productos terminados FLA a almacenadoras externas, alquiler de estibas y montacargas."/>
    <d v="2017-10-10T00:00:00"/>
    <s v="14 meses"/>
    <s v="Licitación pública"/>
    <s v="Recursos propios"/>
    <n v="13521757926"/>
    <n v="11219395503"/>
    <s v="SI"/>
    <s v="Aprobadas"/>
    <s v="Natalia Ruiz Lozano"/>
    <s v="Líder Gestora Contratación"/>
    <n v="3837020"/>
    <s v="natalia.ruiz@fla.com.co"/>
    <m/>
    <m/>
    <m/>
    <m/>
    <m/>
    <m/>
    <m/>
    <n v="20700"/>
    <m/>
    <m/>
    <m/>
    <x v="4"/>
    <m/>
    <s v="Sin iniciar etapa precontractual"/>
    <m/>
    <s v="Henry Vasquez Vasquez"/>
    <s v="Tipo C:  Supervisión"/>
    <m/>
  </r>
  <r>
    <x v="16"/>
    <n v="50161814"/>
    <s v="Suministrar Aceite Esencial de Anís y Anetol"/>
    <d v="2018-02-01T00:00:00"/>
    <s v="10 meses"/>
    <s v="Selección Abreviada - Subasta Inversa"/>
    <s v="Recursos propios"/>
    <n v="532405104.87583202"/>
    <e v="#VALUE!"/>
    <s v="NO"/>
    <s v="N/A"/>
    <s v="Natalia Ruiz Lozano"/>
    <s v="Líder Gestora Contratación"/>
    <n v="3837020"/>
    <s v="natalia.ruiz@fla.com.co"/>
    <m/>
    <m/>
    <m/>
    <m/>
    <m/>
    <m/>
    <m/>
    <m/>
    <m/>
    <m/>
    <m/>
    <x v="2"/>
    <m/>
    <m/>
    <m/>
    <s v="Hugo Álvarez Builes"/>
    <s v="Tipo C:  Supervisión"/>
    <m/>
  </r>
  <r>
    <x v="16"/>
    <n v="50161814"/>
    <s v="Suministrar Azúcar Refinada"/>
    <d v="2018-03-01T00:00:00"/>
    <s v="9 meses"/>
    <s v="Selección Abreviada - Subasta Inversa"/>
    <s v="Recursos propios"/>
    <n v="260111529.49009866"/>
    <e v="#VALUE!"/>
    <s v="NO"/>
    <s v="N/A"/>
    <s v="Natalia Ruiz Lozano"/>
    <s v="Líder Gestora Contratación"/>
    <n v="3837020"/>
    <s v="natalia.ruiz@fla.com.co"/>
    <m/>
    <m/>
    <m/>
    <m/>
    <m/>
    <m/>
    <m/>
    <m/>
    <m/>
    <m/>
    <m/>
    <x v="2"/>
    <m/>
    <m/>
    <m/>
    <s v="Hugo Álvarez Builes"/>
    <s v="Tipo C:  Supervisión"/>
    <m/>
  </r>
  <r>
    <x v="16"/>
    <n v="73131903"/>
    <s v="Suministrar Caramelo para Bebidas"/>
    <d v="2018-03-01T00:00:00"/>
    <s v="9 meses"/>
    <s v="Mínima cuantía"/>
    <s v="Recursos propios"/>
    <n v="39276472.805230118"/>
    <e v="#VALUE!"/>
    <s v="NO"/>
    <s v="N/A"/>
    <s v="Natalia Ruiz Lozano"/>
    <s v="Líder Gestora Contratación"/>
    <n v="3837020"/>
    <s v="natalia.ruiz@fla.com.co"/>
    <m/>
    <m/>
    <m/>
    <m/>
    <m/>
    <m/>
    <m/>
    <m/>
    <m/>
    <m/>
    <m/>
    <x v="2"/>
    <m/>
    <m/>
    <m/>
    <s v="Hugo Álvarez Builes"/>
    <s v="Tipo C:  Supervisión"/>
    <m/>
  </r>
  <r>
    <x v="16"/>
    <n v="12352104"/>
    <s v="Suministrar Alcohol sin Añejamiento para Ron (Tafia para siembra)"/>
    <d v="2018-01-01T00:00:00"/>
    <s v="11 meses"/>
    <s v="Selección Abreviada - Subasta Inversa"/>
    <s v="Recursos propios"/>
    <n v="12484008598"/>
    <e v="#VALUE!"/>
    <s v="NO"/>
    <s v="N/A"/>
    <s v="Natalia Ruiz Lozano"/>
    <s v="Líder Gestora Contratación"/>
    <n v="3837020"/>
    <s v="natalia.ruiz@fla.com.co"/>
    <m/>
    <m/>
    <m/>
    <m/>
    <m/>
    <m/>
    <m/>
    <m/>
    <m/>
    <m/>
    <m/>
    <x v="2"/>
    <m/>
    <m/>
    <m/>
    <s v="Marcela Vasquez Cuellar"/>
    <s v="Tipo C:  Supervisión"/>
    <m/>
  </r>
  <r>
    <x v="16"/>
    <n v="12352104"/>
    <s v="Suministrar Alcohol Extraneutro al 96% vv"/>
    <d v="2018-01-01T00:00:00"/>
    <s v="11 meses"/>
    <s v="Selección Abreviada - Subasta Inversa"/>
    <s v="Recursos propios"/>
    <n v="41492774826.336235"/>
    <e v="#VALUE!"/>
    <s v="NO"/>
    <s v="N/A"/>
    <s v="Natalia Ruiz Lozano"/>
    <s v="Líder Gestora Contratación"/>
    <n v="3837020"/>
    <s v="natalia.ruiz@fla.com.co"/>
    <m/>
    <m/>
    <m/>
    <m/>
    <m/>
    <m/>
    <m/>
    <m/>
    <m/>
    <m/>
    <m/>
    <x v="2"/>
    <m/>
    <m/>
    <m/>
    <s v="Erika Rothstein Gutierrez - Marcela Vasquez"/>
    <s v="Tipo B2: Supervisión Colegiada"/>
    <m/>
  </r>
  <r>
    <x v="16"/>
    <n v="50202200"/>
    <s v="Suministrar Crema de ron a granel 11% vol. (Base Láctea)"/>
    <d v="2018-07-01T00:00:00"/>
    <s v="5 meses"/>
    <s v="Contratación Directa - No pluralidad de oferentes"/>
    <s v="Recursos propios"/>
    <n v="1033471343.8407354"/>
    <e v="#VALUE!"/>
    <s v="NO"/>
    <s v="N/A"/>
    <s v="Natalia Ruiz Lozano"/>
    <s v="Líder Gestora Contratación"/>
    <n v="3837020"/>
    <s v="natalia.ruiz@fla.com.co"/>
    <m/>
    <m/>
    <m/>
    <m/>
    <m/>
    <m/>
    <m/>
    <m/>
    <m/>
    <m/>
    <m/>
    <x v="2"/>
    <m/>
    <m/>
    <m/>
    <s v="Hugo Álvarez Builes"/>
    <s v="Tipo C:  Supervisión"/>
    <m/>
  </r>
  <r>
    <x v="16"/>
    <n v="50221300"/>
    <s v="Suministrar Maltodextrina 1920"/>
    <d v="2018-03-01T00:00:00"/>
    <s v="9 meses"/>
    <s v="Mínima cuantía"/>
    <s v="Recursos propios"/>
    <n v="6546150.9820670784"/>
    <e v="#VALUE!"/>
    <s v="NO"/>
    <s v="N/A"/>
    <s v="Natalia Ruiz Lozano"/>
    <s v="Líder Gestora Contratación"/>
    <n v="3837020"/>
    <s v="natalia.ruiz@fla.com.co"/>
    <m/>
    <m/>
    <m/>
    <m/>
    <m/>
    <m/>
    <m/>
    <m/>
    <m/>
    <m/>
    <m/>
    <x v="2"/>
    <m/>
    <m/>
    <m/>
    <s v="Hugo Álvarez Builes"/>
    <s v="Tipo C:  Supervisión"/>
    <m/>
  </r>
  <r>
    <x v="16"/>
    <n v="12164502"/>
    <s v="Suministrar Esencia de Ron y Esencia de Fudge"/>
    <d v="2018-07-01T00:00:00"/>
    <s v="5 meses"/>
    <s v="Mínima cuantía"/>
    <s v="Recursos propios"/>
    <n v="17402814.449139111"/>
    <e v="#VALUE!"/>
    <s v="NO"/>
    <s v="N/A"/>
    <s v="Natalia Ruiz Lozano"/>
    <s v="Líder Gestora Contratación"/>
    <n v="3837020"/>
    <s v="natalia.ruiz@fla.com.co"/>
    <m/>
    <m/>
    <m/>
    <m/>
    <m/>
    <m/>
    <m/>
    <m/>
    <m/>
    <m/>
    <m/>
    <x v="2"/>
    <m/>
    <m/>
    <m/>
    <s v="Hugo Álvarez Builes"/>
    <s v="Tipo C:  Supervisión"/>
    <m/>
  </r>
  <r>
    <x v="16"/>
    <n v="31201610"/>
    <s v="Suministrar Pegante tipo Hot Melt"/>
    <d v="2018-02-01T00:00:00"/>
    <s v="11 meses"/>
    <s v="Selección Abreviada - Subasta Inversa"/>
    <s v="Recursos propios"/>
    <n v="298150571"/>
    <n v="298150571"/>
    <s v="NO"/>
    <s v="N/A"/>
    <s v="Natalia Ruiz Lozano"/>
    <s v="Líder Gestora Contratación"/>
    <n v="3837020"/>
    <s v="natalia.ruiz@fla.com.co"/>
    <m/>
    <m/>
    <m/>
    <m/>
    <m/>
    <m/>
    <n v="8009"/>
    <n v="20925"/>
    <m/>
    <m/>
    <m/>
    <x v="4"/>
    <m/>
    <s v="Sin iniciar etapa precontractual"/>
    <m/>
    <s v="Jorge Mario Rendón Vélez"/>
    <s v="Tipo C:  Supervisión"/>
    <m/>
  </r>
  <r>
    <x v="16"/>
    <s v="12171703  47131800"/>
    <s v="Suministrar Tintas y Repuestos para equipos de impresión videjet"/>
    <d v="2018-01-01T00:00:00"/>
    <s v="11 meses"/>
    <s v="Contratación Directa - No pluralidad de oferentes"/>
    <s v="Recursos propios"/>
    <n v="220890333"/>
    <n v="220890333"/>
    <s v="SI"/>
    <s v="N/A"/>
    <s v="Natalia Ruiz Lozano"/>
    <s v="Líder Gestora Contratación"/>
    <n v="3837020"/>
    <s v="natalia.ruiz@fla.com.co"/>
    <m/>
    <m/>
    <m/>
    <m/>
    <m/>
    <m/>
    <n v="8011"/>
    <s v="20087 20232"/>
    <d v="2018-01-26T00:00:00"/>
    <n v="20180126"/>
    <n v="4600008009"/>
    <x v="1"/>
    <s v="Jorge Mario Beuth Alvarez"/>
    <s v="En ejecución"/>
    <m/>
    <s v="Sergio Iván Arboleda Betancur"/>
    <s v="Tipo C:  Supervisión"/>
    <m/>
  </r>
  <r>
    <x v="16"/>
    <n v="14111537"/>
    <s v="Suministrar Envase de Vidrio"/>
    <d v="2018-02-01T00:00:00"/>
    <s v="10 meses"/>
    <s v="Selección Abreviada - Subasta Inversa"/>
    <s v="Recursos propios"/>
    <n v="54795901703.405731"/>
    <e v="#VALUE!"/>
    <s v="NO"/>
    <s v="N/A"/>
    <s v="Natalia Ruiz Lozano"/>
    <s v="Líder Gestora Contratación"/>
    <n v="3837020"/>
    <s v="natalia.ruiz@fla.com.co"/>
    <m/>
    <m/>
    <m/>
    <m/>
    <m/>
    <m/>
    <m/>
    <m/>
    <m/>
    <m/>
    <m/>
    <x v="2"/>
    <m/>
    <m/>
    <m/>
    <s v="Erika Rothstein Gutierrez"/>
    <s v="Tipo C:  Supervisión"/>
    <m/>
  </r>
  <r>
    <x v="16"/>
    <n v="24121500"/>
    <s v="Suministrar Envases Tetra"/>
    <d v="2017-10-01T00:00:00"/>
    <s v="15 meses"/>
    <s v="Selección Abreviada - Subasta Inversa"/>
    <s v="Recursos propios"/>
    <n v="15889000000"/>
    <n v="10800000000"/>
    <s v="SI"/>
    <s v="Aprobadas"/>
    <s v="Natalia Ruiz Lozano"/>
    <s v="Líder Gestora Contratación"/>
    <n v="3837020"/>
    <s v="natalia.ruiz@fla.com.co"/>
    <m/>
    <m/>
    <m/>
    <m/>
    <m/>
    <m/>
    <m/>
    <n v="20701"/>
    <m/>
    <m/>
    <m/>
    <x v="4"/>
    <m/>
    <s v="Sin iniciar etapa precontractual"/>
    <m/>
    <s v="Erika Rothstein Gutierrez"/>
    <s v="Tipo C:  Supervisión"/>
    <m/>
  </r>
  <r>
    <x v="16"/>
    <n v="24122002"/>
    <s v="Suministrar Envase PET"/>
    <d v="2018-04-01T00:00:00"/>
    <s v="8 meses"/>
    <s v="Selección Abreviada - Subasta Inversa"/>
    <s v="Recursos propios"/>
    <n v="142758173.80651021"/>
    <e v="#VALUE!"/>
    <s v="NO"/>
    <s v="N/A"/>
    <s v="Natalia Ruiz Lozano"/>
    <s v="Líder Gestora Contratación"/>
    <n v="3837020"/>
    <s v="natalia.ruiz@fla.com.co"/>
    <m/>
    <m/>
    <m/>
    <m/>
    <m/>
    <m/>
    <m/>
    <m/>
    <m/>
    <m/>
    <m/>
    <x v="2"/>
    <m/>
    <m/>
    <m/>
    <s v="Henry Vasquez Vasquez"/>
    <s v="Tipo C:  Supervisión"/>
    <m/>
  </r>
  <r>
    <x v="16"/>
    <n v="24121500"/>
    <s v="Suministrar Cajas de Cartón"/>
    <d v="2018-02-01T00:00:00"/>
    <s v="11 meses"/>
    <s v="Selección Abreviada - Subasta Inversa"/>
    <s v="Recursos propios"/>
    <n v="6629998700.287921"/>
    <e v="#VALUE!"/>
    <s v="NO"/>
    <s v="N/A"/>
    <s v="Natalia Ruiz Lozano"/>
    <s v="Líder Gestora Contratación"/>
    <n v="3837020"/>
    <s v="natalia.ruiz@fla.com.co"/>
    <m/>
    <m/>
    <m/>
    <m/>
    <m/>
    <m/>
    <m/>
    <m/>
    <m/>
    <m/>
    <m/>
    <x v="2"/>
    <m/>
    <m/>
    <m/>
    <s v="Erika Rothstein Gutierrez - Giovanny López"/>
    <s v="Tipo B2: Supervisión Colegiada"/>
    <m/>
  </r>
  <r>
    <x v="16"/>
    <s v="55121502; 55125604"/>
    <s v="Suministrar Etiquetas, Contraetiquetas, Collarines"/>
    <d v="2018-01-01T00:00:00"/>
    <s v="11 meses"/>
    <s v="Selección Abreviada - Subasta Inversa"/>
    <s v="Recursos propios"/>
    <n v="3385131547.1183023"/>
    <e v="#VALUE!"/>
    <s v="NO"/>
    <s v="N/A"/>
    <s v="Natalia Ruiz Lozano"/>
    <s v="Líder Gestora Contratación"/>
    <n v="3837020"/>
    <s v="natalia.ruiz@fla.com.co"/>
    <m/>
    <m/>
    <m/>
    <m/>
    <m/>
    <m/>
    <m/>
    <m/>
    <m/>
    <m/>
    <m/>
    <x v="2"/>
    <m/>
    <m/>
    <m/>
    <s v="Erika Rothstein Gutierrez - Giovanny López"/>
    <s v="Tipo B2: Supervisión Colegiada"/>
    <m/>
  </r>
  <r>
    <x v="16"/>
    <n v="24122004"/>
    <s v="Suministro Tafia Ron un año"/>
    <d v="2018-03-01T00:00:00"/>
    <s v="11 meses"/>
    <s v="Selección Abreviada - Subasta Inversa"/>
    <s v="Recursos propios"/>
    <n v="19515543761"/>
    <e v="#VALUE!"/>
    <s v="NO"/>
    <s v="N/A"/>
    <s v="Natalia Ruiz Lozano"/>
    <s v="Líder Gestora Contratación"/>
    <n v="3837020"/>
    <s v="natalia.ruiz@fla.com.co"/>
    <s v="Fortalecimiento de los ingresos departamentales"/>
    <s v="Modernizacion y optimizacion dels sistema Productivo de la FLA"/>
    <s v="Desarrollo y uso eficiente del proceso de añejamiento del Ron en la Fabrica de Licores de Antioquia"/>
    <n v="220225001"/>
    <s v="Modernizacion y optimizacion dels sistema Productivo de la FLA"/>
    <s v="Siembra de Ron"/>
    <m/>
    <m/>
    <m/>
    <m/>
    <m/>
    <x v="2"/>
    <m/>
    <m/>
    <m/>
    <s v="Erika Rothstein Gutierrez - Juan Francisco Acevedo"/>
    <s v="Tipo B2: Supervisión Colegiada"/>
    <m/>
  </r>
  <r>
    <x v="16"/>
    <n v="24121513"/>
    <s v="Suministrar Estuches "/>
    <d v="2018-02-01T00:00:00"/>
    <s v="10 meses"/>
    <s v="Selección Abreviada - Subasta Inversa"/>
    <s v="Recursos propios"/>
    <n v="2700989182.4987144"/>
    <e v="#VALUE!"/>
    <s v="NO"/>
    <s v="N/A"/>
    <s v="Natalia Ruiz Lozano"/>
    <s v="Líder Gestora Contratación"/>
    <n v="3837020"/>
    <s v="natalia.ruiz@fla.com.co"/>
    <m/>
    <m/>
    <m/>
    <m/>
    <m/>
    <m/>
    <m/>
    <m/>
    <m/>
    <m/>
    <m/>
    <x v="2"/>
    <m/>
    <m/>
    <m/>
    <s v="Erika Rothstein Gutierrez"/>
    <s v="Tipo C:  Supervisión"/>
    <m/>
  </r>
  <r>
    <x v="16"/>
    <s v="78181507"/>
    <s v="Contratar el servicio de Mantenimiento del carro de golf de la brigada"/>
    <d v="2018-02-01T00:00:00"/>
    <s v="2 meses"/>
    <s v="Mínima cuantía"/>
    <s v="Recursos propios"/>
    <n v="2640000"/>
    <e v="#VALUE!"/>
    <s v="NO"/>
    <s v="N/A"/>
    <s v="Natalia Ruiz Lozano"/>
    <s v="Líder Gestora Contratación"/>
    <n v="3837020"/>
    <s v="natalia.ruiz@fla.com.co"/>
    <m/>
    <m/>
    <m/>
    <m/>
    <m/>
    <m/>
    <m/>
    <m/>
    <m/>
    <m/>
    <m/>
    <x v="2"/>
    <m/>
    <m/>
    <m/>
    <s v="Lixyibel Muñoz Montes"/>
    <s v="Tipo C:  Supervisión"/>
    <m/>
  </r>
  <r>
    <x v="16"/>
    <n v="73152101"/>
    <s v="Contratar el servicio de Mantenimientos correctivos y preventivo incluye repuestos Tetrapak"/>
    <d v="2017-12-29T00:00:00"/>
    <s v="12 meses"/>
    <s v="Contratación Directa - No pluralidad de oferentes"/>
    <s v="Recursos propios"/>
    <n v="941760000"/>
    <n v="641760000"/>
    <s v="SI"/>
    <s v="Aprobadas"/>
    <s v="Natalia Ruiz Lozano"/>
    <s v="Líder Gestora Contratación"/>
    <n v="3837020"/>
    <s v="natalia.ruiz@fla.com.co"/>
    <m/>
    <m/>
    <m/>
    <m/>
    <m/>
    <m/>
    <m/>
    <n v="20695"/>
    <m/>
    <m/>
    <m/>
    <x v="4"/>
    <m/>
    <s v="Sin iniciar etapa precontractual"/>
    <m/>
    <s v="Fernando Gómez Ochoa"/>
    <s v="Tipo C:  Supervisión"/>
    <m/>
  </r>
  <r>
    <x v="16"/>
    <s v="81101600, 81101700"/>
    <s v="Contratar la compra de Repuestos para mantenimientos correctivos y preventivo lineas de envasado (contratos directos) - krones"/>
    <d v="2017-10-01T00:00:00"/>
    <s v="15 meses"/>
    <s v="Contratación Directa - No pluralidad de oferentes"/>
    <s v="Recursos propios"/>
    <n v="2445984082"/>
    <n v="1555200000"/>
    <s v="SI"/>
    <s v="Aprobadas"/>
    <s v="Natalia Ruiz Lozano"/>
    <s v="Líder Gestora Contratación"/>
    <n v="3837020"/>
    <s v="natalia.ruiz@fla.com.co"/>
    <m/>
    <m/>
    <m/>
    <m/>
    <m/>
    <m/>
    <m/>
    <n v="20697"/>
    <m/>
    <m/>
    <m/>
    <x v="4"/>
    <m/>
    <s v="Sin iniciar etapa precontractual"/>
    <m/>
    <s v="Jorge Humberto Baena Davila"/>
    <s v="Tipo C:  Supervisión"/>
    <m/>
  </r>
  <r>
    <x v="16"/>
    <s v="40141600  40171500"/>
    <s v="Contratar la compra de Repuestos Tuberías, Válvulas, trasiego de alcoholes"/>
    <d v="2018-03-01T00:00:00"/>
    <s v="4 meses"/>
    <s v="Mínima cuantía"/>
    <s v="Recursos propios"/>
    <n v="75000000"/>
    <e v="#VALUE!"/>
    <s v="NO"/>
    <s v="N/A"/>
    <s v="Natalia Ruiz Lozano"/>
    <s v="Líder Gestora Contratación"/>
    <n v="3837020"/>
    <s v="natalia.ruiz@fla.com.co"/>
    <m/>
    <m/>
    <m/>
    <m/>
    <m/>
    <m/>
    <m/>
    <m/>
    <m/>
    <m/>
    <m/>
    <x v="2"/>
    <m/>
    <m/>
    <m/>
    <s v="Uriel Laverde Aguilar"/>
    <s v="Tipo C:  Supervisión"/>
    <m/>
  </r>
  <r>
    <x v="16"/>
    <n v="41115700"/>
    <s v="Contratar el servicio de mantenimientos preventivos y/o correctivos de equipos y red de gases de los laboratorios de la FLA"/>
    <d v="2018-08-01T00:00:00"/>
    <s v="4 meses"/>
    <s v="Mínima cuantía"/>
    <s v="Recursos propios"/>
    <n v="55000000"/>
    <e v="#VALUE!"/>
    <s v="NO"/>
    <s v="N/A"/>
    <s v="Natalia Ruiz Lozano"/>
    <s v="Líder Gestora Contratación"/>
    <n v="3837020"/>
    <s v="natalia.ruiz@fla.com.co"/>
    <m/>
    <m/>
    <m/>
    <m/>
    <m/>
    <m/>
    <m/>
    <m/>
    <m/>
    <m/>
    <m/>
    <x v="2"/>
    <m/>
    <m/>
    <m/>
    <s v="Andrés Felipe Restrepo Alvarez"/>
    <s v="Tipo C:  Supervisión"/>
    <m/>
  </r>
  <r>
    <x v="16"/>
    <n v="72154300"/>
    <s v="Contratar el servicio de Mantenimiento y bobinado de motores electricos"/>
    <d v="2018-02-01T00:00:00"/>
    <s v="11 meses"/>
    <s v="Mínima cuantía"/>
    <s v="Recursos propios"/>
    <n v="15000000"/>
    <e v="#VALUE!"/>
    <s v="NO"/>
    <s v="N/A"/>
    <s v="Natalia Ruiz Lozano"/>
    <s v="Líder Gestora Contratación"/>
    <n v="3837020"/>
    <s v="natalia.ruiz@fla.com.co"/>
    <m/>
    <m/>
    <m/>
    <m/>
    <m/>
    <m/>
    <m/>
    <m/>
    <m/>
    <m/>
    <m/>
    <x v="2"/>
    <m/>
    <m/>
    <m/>
    <s v="Fernando Gómez Ochoa"/>
    <s v="Tipo C:  Supervisión"/>
    <m/>
  </r>
  <r>
    <x v="16"/>
    <n v="73152101"/>
    <s v="Contratar el servicio de Mantenimiento compresor Atlas Copco"/>
    <d v="2018-07-01T00:00:00"/>
    <s v="6  meses"/>
    <s v="Contratación Directa - No pluralidad de oferentes"/>
    <s v="Recursos propios"/>
    <n v="55000000"/>
    <e v="#VALUE!"/>
    <s v="NO"/>
    <s v="N/A"/>
    <s v="Natalia Ruiz Lozano"/>
    <s v="Líder Gestora Contratación"/>
    <n v="3837020"/>
    <s v="natalia.ruiz@fla.com.co"/>
    <m/>
    <m/>
    <m/>
    <m/>
    <m/>
    <m/>
    <m/>
    <m/>
    <m/>
    <m/>
    <m/>
    <x v="2"/>
    <m/>
    <m/>
    <m/>
    <s v="Uriel Laverde Aguilar"/>
    <s v="Tipo C:  Supervisión"/>
    <m/>
  </r>
  <r>
    <x v="16"/>
    <n v="73152101"/>
    <s v="Contratar el servicio de Mantenimiento compresor Kaeser"/>
    <d v="2017-09-01T00:00:00"/>
    <s v="16 meses"/>
    <s v="Contratación Directa - No pluralidad de oferentes"/>
    <s v="Recursos propios"/>
    <n v="61412780"/>
    <n v="40457340"/>
    <s v="SI"/>
    <s v="Aprobadas"/>
    <s v="Natalia Ruiz Lozano"/>
    <s v="Líder Gestora Contratación"/>
    <n v="3837020"/>
    <s v="natalia.ruiz@fla.com.co"/>
    <m/>
    <m/>
    <m/>
    <m/>
    <m/>
    <m/>
    <m/>
    <n v="20698"/>
    <m/>
    <m/>
    <m/>
    <x v="4"/>
    <m/>
    <s v="Sin iniciar etapa precontractual"/>
    <m/>
    <s v="Uriel Laverde Aguilar"/>
    <s v="Tipo C:  Supervisión"/>
    <m/>
  </r>
  <r>
    <x v="16"/>
    <n v="81141500"/>
    <s v="Contratar el servicio de Mantenimiento preventivo y calibración de equipos mettler toledo de la oficina de laboratorio"/>
    <d v="2018-07-01T00:00:00"/>
    <s v="5 meses"/>
    <s v="Contratación Directa - No pluralidad de oferentes"/>
    <s v="Recursos propios"/>
    <n v="25000000"/>
    <e v="#VALUE!"/>
    <s v="NO"/>
    <s v="N/A"/>
    <s v="Natalia Ruiz Lozano"/>
    <s v="Líder Gestora Contratación"/>
    <n v="3837020"/>
    <s v="natalia.ruiz@fla.com.co"/>
    <m/>
    <m/>
    <m/>
    <m/>
    <m/>
    <m/>
    <m/>
    <m/>
    <m/>
    <m/>
    <m/>
    <x v="2"/>
    <m/>
    <m/>
    <m/>
    <s v="Andrés Felipe Restrepo Alvarez"/>
    <s v="Tipo C:  Supervisión"/>
    <m/>
  </r>
  <r>
    <x v="16"/>
    <n v="81141500"/>
    <s v="Contratar el servicio de Mantenimiento preventivo y calibración de equipos agilent de la oficina de laboratorio"/>
    <d v="2018-09-01T00:00:00"/>
    <s v="3 meses"/>
    <s v="Contratación Directa - No pluralidad de oferentes"/>
    <s v="Recursos propios"/>
    <n v="60000000"/>
    <e v="#VALUE!"/>
    <s v="NO"/>
    <s v="N/A"/>
    <s v="Natalia Ruiz Lozano"/>
    <s v="Líder Gestora Contratación"/>
    <n v="3837020"/>
    <s v="natalia.ruiz@fla.com.co"/>
    <m/>
    <m/>
    <m/>
    <m/>
    <m/>
    <m/>
    <m/>
    <m/>
    <m/>
    <m/>
    <m/>
    <x v="2"/>
    <m/>
    <m/>
    <m/>
    <s v="Andrés Felipe Restrepo Alvarez"/>
    <s v="Tipo C:  Supervisión"/>
    <m/>
  </r>
  <r>
    <x v="16"/>
    <n v="81141500"/>
    <s v="Contratar el servicio de mantenimiento preventivo y calibración de los equipos de desionización de agua cascada ix y ro marca pall de la oficina de laboratorio de la Fábrica de Licores y Alcoholes de Antioquia lab - FLA."/>
    <d v="2018-09-01T00:00:00"/>
    <s v="3 meses"/>
    <s v="Contratación Directa - No pluralidad de oferentes"/>
    <s v="Recursos propios"/>
    <n v="15000000"/>
    <e v="#VALUE!"/>
    <s v="NO"/>
    <s v="N/A"/>
    <s v="Natalia Ruiz Lozano"/>
    <s v="Líder Gestora Contratación"/>
    <n v="3837020"/>
    <s v="natalia.ruiz@fla.com.co"/>
    <m/>
    <m/>
    <m/>
    <m/>
    <m/>
    <m/>
    <m/>
    <m/>
    <m/>
    <m/>
    <m/>
    <x v="2"/>
    <m/>
    <m/>
    <m/>
    <s v="Andrés Felipe Restrepo Alvarez"/>
    <s v="Tipo C:  Supervisión"/>
    <m/>
  </r>
  <r>
    <x v="16"/>
    <n v="81141504"/>
    <s v="Contratar el servicio de Calibraciones equipos (Metrología)"/>
    <d v="2018-03-01T00:00:00"/>
    <s v="9 meses"/>
    <s v="Mínima cuantía"/>
    <s v="Recursos propios"/>
    <n v="63854942"/>
    <e v="#VALUE!"/>
    <s v="NO"/>
    <s v="N/A"/>
    <s v="Natalia Ruiz Lozano"/>
    <s v="Líder Gestora Contratación"/>
    <n v="3837020"/>
    <s v="natalia.ruiz@fla.com.co"/>
    <m/>
    <m/>
    <m/>
    <m/>
    <m/>
    <m/>
    <m/>
    <n v="20371"/>
    <m/>
    <m/>
    <m/>
    <x v="4"/>
    <m/>
    <s v="Sin iniciar etapa precontractual"/>
    <m/>
    <s v="Hernán Darío Jaramillo Ciro"/>
    <s v="Tipo C:  Supervisión"/>
    <m/>
  </r>
  <r>
    <x v="16"/>
    <s v="12152300; 13101500"/>
    <s v="Contratar la compra de rodamientos y retenedores y seelos metalicos"/>
    <d v="2018-05-01T00:00:00"/>
    <s v="7 meses"/>
    <s v="Mínima cuantía"/>
    <s v="Recursos propios"/>
    <n v="40000000"/>
    <e v="#VALUE!"/>
    <s v="NO"/>
    <s v="N/A"/>
    <s v="Natalia Ruiz Lozano"/>
    <s v="Líder Gestora Contratación"/>
    <n v="3837020"/>
    <s v="natalia.ruiz@fla.com.co"/>
    <m/>
    <m/>
    <m/>
    <m/>
    <m/>
    <m/>
    <m/>
    <m/>
    <m/>
    <m/>
    <m/>
    <x v="2"/>
    <m/>
    <m/>
    <m/>
    <s v="Uriel Laverde Aguilar"/>
    <s v="Tipo C:  Supervisión"/>
    <m/>
  </r>
  <r>
    <x v="16"/>
    <n v="80005600"/>
    <s v="Contratar la compra de cauchos y plásticos"/>
    <d v="2018-02-01T00:00:00"/>
    <s v="11 meses"/>
    <s v="Mínima cuantía"/>
    <s v="Recursos propios"/>
    <n v="72080000"/>
    <e v="#VALUE!"/>
    <s v="NO"/>
    <s v="N/A"/>
    <s v="Natalia Ruiz Lozano"/>
    <s v="Líder Gestora Contratación"/>
    <n v="3837020"/>
    <s v="natalia.ruiz@fla.com.co"/>
    <m/>
    <m/>
    <m/>
    <m/>
    <m/>
    <m/>
    <m/>
    <m/>
    <m/>
    <m/>
    <m/>
    <x v="2"/>
    <m/>
    <m/>
    <m/>
    <s v="Jorge Humberto Baena Davila"/>
    <s v="Tipo C:  Supervisión"/>
    <m/>
  </r>
  <r>
    <x v="16"/>
    <s v="39131709; 39121529; 39121528"/>
    <s v="Contratar la compra de Repuestos para iluminación y potencia"/>
    <d v="2018-04-01T00:00:00"/>
    <s v="9 meses"/>
    <s v="Selección Abreviada - Subasta Inversa"/>
    <s v="Recursos propios"/>
    <n v="160000000"/>
    <e v="#VALUE!"/>
    <s v="NO"/>
    <s v="N/A"/>
    <s v="Natalia Ruiz Lozano"/>
    <s v="Líder Gestora Contratación"/>
    <n v="3837020"/>
    <s v="natalia.ruiz@fla.com.co"/>
    <m/>
    <m/>
    <m/>
    <m/>
    <m/>
    <m/>
    <m/>
    <m/>
    <m/>
    <m/>
    <m/>
    <x v="2"/>
    <m/>
    <m/>
    <m/>
    <s v="Fernando Gómez Ochoa"/>
    <s v="Tipo C:  Supervisión"/>
    <m/>
  </r>
  <r>
    <x v="16"/>
    <s v="26121600; "/>
    <s v="Contratar la compra de Repuestos para partes neumaticas lineas de envasado"/>
    <d v="2018-05-01T00:00:00"/>
    <s v="7 meses"/>
    <s v="Mínima cuantía"/>
    <s v="Recursos propios"/>
    <n v="50000000"/>
    <e v="#VALUE!"/>
    <s v="NO"/>
    <s v="N/A"/>
    <s v="Natalia Ruiz Lozano"/>
    <s v="Líder Gestora Contratación"/>
    <n v="3837020"/>
    <s v="natalia.ruiz@fla.com.co"/>
    <m/>
    <m/>
    <m/>
    <m/>
    <m/>
    <m/>
    <m/>
    <m/>
    <m/>
    <m/>
    <m/>
    <x v="2"/>
    <m/>
    <m/>
    <m/>
    <s v="Sergio Iván Arboleda Betancur"/>
    <s v="Tipo C:  Supervisión"/>
    <m/>
  </r>
  <r>
    <x v="16"/>
    <n v="12352310"/>
    <s v="Contratar la compra de  Insumos y materiales consumibles para mantenimiento (soldadura, lubricantes en aerosol, silicona, pegantes entre otros)"/>
    <d v="2018-02-01T00:00:00"/>
    <s v="10 meses"/>
    <s v="Mínima cuantía"/>
    <s v="Recursos propios"/>
    <n v="42400000"/>
    <e v="#VALUE!"/>
    <s v="NO"/>
    <s v="N/A"/>
    <s v="Natalia Ruiz Lozano"/>
    <s v="Líder Gestora Contratación"/>
    <n v="3837020"/>
    <s v="natalia.ruiz@fla.com.co"/>
    <m/>
    <m/>
    <m/>
    <m/>
    <m/>
    <m/>
    <m/>
    <m/>
    <m/>
    <m/>
    <m/>
    <x v="2"/>
    <m/>
    <m/>
    <m/>
    <s v="Uriel Laverde Aguilar"/>
    <s v="Tipo C:  Supervisión"/>
    <m/>
  </r>
  <r>
    <x v="16"/>
    <n v="15121517"/>
    <s v="Contratar la compra de Aceites, grasas y Lubricantes"/>
    <d v="2018-04-01T00:00:00"/>
    <s v="6 meses"/>
    <s v="Mínima cuantía"/>
    <s v="Recursos propios"/>
    <n v="15000000"/>
    <e v="#VALUE!"/>
    <s v="NO"/>
    <s v="N/A"/>
    <s v="Natalia Ruiz Lozano"/>
    <s v="Líder Gestora Contratación"/>
    <n v="3837020"/>
    <s v="natalia.ruiz@fla.com.co"/>
    <m/>
    <m/>
    <m/>
    <m/>
    <m/>
    <m/>
    <m/>
    <m/>
    <m/>
    <m/>
    <m/>
    <x v="2"/>
    <m/>
    <m/>
    <m/>
    <s v="Jorge Humberto Baena Davila"/>
    <s v="Tipo C:  Supervisión"/>
    <m/>
  </r>
  <r>
    <x v="16"/>
    <n v="15121517"/>
    <s v="Contratar la compra de  Jabón Lubricantes cadenas"/>
    <d v="2018-03-01T00:00:00"/>
    <s v="8 meses"/>
    <s v="Mínima cuantía"/>
    <s v="Recursos propios"/>
    <n v="30000000"/>
    <e v="#VALUE!"/>
    <s v="NO"/>
    <s v="N/A"/>
    <s v="Natalia Ruiz Lozano"/>
    <s v="Líder Gestora Contratación"/>
    <n v="3837020"/>
    <s v="natalia.ruiz@fla.com.co"/>
    <m/>
    <m/>
    <m/>
    <m/>
    <m/>
    <m/>
    <m/>
    <m/>
    <m/>
    <m/>
    <m/>
    <x v="2"/>
    <m/>
    <m/>
    <m/>
    <s v="Jorge Humberto Baena Davila"/>
    <s v="Tipo C:  Supervisión"/>
    <m/>
  </r>
  <r>
    <x v="16"/>
    <n v="40142500"/>
    <s v="Contratar la compra de Filtros (talego, cartuchos, entre otros)"/>
    <d v="2018-05-01T00:00:00"/>
    <s v=" 4 meses"/>
    <s v="Mínima cuantía"/>
    <s v="Recursos propios"/>
    <n v="25000000"/>
    <e v="#VALUE!"/>
    <s v="NO"/>
    <s v="N/A"/>
    <s v="Natalia Ruiz Lozano"/>
    <s v="Líder Gestora Contratación"/>
    <n v="3837020"/>
    <s v="natalia.ruiz@fla.com.co"/>
    <m/>
    <m/>
    <m/>
    <m/>
    <m/>
    <m/>
    <m/>
    <m/>
    <m/>
    <m/>
    <m/>
    <x v="2"/>
    <m/>
    <m/>
    <m/>
    <s v="Jorge Humberto Baena Davila"/>
    <s v="Tipo C:  Supervisión"/>
    <m/>
  </r>
  <r>
    <x v="16"/>
    <n v="73152101"/>
    <s v="Contratar el Servicio de mantenimiento correctivo para montacargas (Incluye repuestos)"/>
    <d v="2018-01-01T00:00:00"/>
    <s v="11 meses"/>
    <s v="Selección Abreviada - Menor Cuantía"/>
    <s v="Recursos propios"/>
    <n v="304000000"/>
    <e v="#VALUE!"/>
    <s v="NO"/>
    <s v="N/A"/>
    <s v="Natalia Ruiz Lozano"/>
    <s v="Líder Gestora Contratación"/>
    <n v="3837020"/>
    <s v="natalia.ruiz@fla.com.co"/>
    <m/>
    <m/>
    <m/>
    <m/>
    <m/>
    <m/>
    <m/>
    <m/>
    <m/>
    <m/>
    <m/>
    <x v="2"/>
    <m/>
    <m/>
    <m/>
    <s v="Henry Vasquez Vasquez"/>
    <s v="Tipo C:  Supervisión"/>
    <m/>
  </r>
  <r>
    <x v="16"/>
    <n v="47132101"/>
    <s v="Contratar la compra de Elementos e insumos para aseo de los equipos de planta"/>
    <d v="2018-05-01T00:00:00"/>
    <s v="3 meses"/>
    <s v="Mínima cuantía"/>
    <s v="Recursos propios"/>
    <n v="15900000"/>
    <e v="#VALUE!"/>
    <s v="NO"/>
    <s v="N/A"/>
    <s v="Natalia Ruiz Lozano"/>
    <s v="Líder Gestora Contratación"/>
    <n v="3837020"/>
    <s v="natalia.ruiz@fla.com.co"/>
    <m/>
    <m/>
    <m/>
    <m/>
    <m/>
    <m/>
    <m/>
    <m/>
    <m/>
    <m/>
    <m/>
    <x v="2"/>
    <m/>
    <m/>
    <m/>
    <s v="Jorge Mario Rendón Vélez"/>
    <s v="Tipo C:  Supervisión"/>
    <m/>
  </r>
  <r>
    <x v="16"/>
    <n v="31161504"/>
    <s v="Contratar la compra de tornillería para los mantenimientos de la Fla"/>
    <d v="2018-04-01T00:00:00"/>
    <s v="3 meses"/>
    <s v="Mínima cuantía"/>
    <s v="Recursos propios"/>
    <n v="10000000"/>
    <e v="#VALUE!"/>
    <s v="NO"/>
    <s v="N/A"/>
    <s v="Natalia Ruiz Lozano"/>
    <s v="Líder Gestora Contratación"/>
    <n v="3837020"/>
    <s v="natalia.ruiz@fla.com.co"/>
    <m/>
    <m/>
    <m/>
    <m/>
    <m/>
    <m/>
    <m/>
    <m/>
    <m/>
    <m/>
    <m/>
    <x v="2"/>
    <m/>
    <m/>
    <m/>
    <s v="Uriel Laverde Aguilar"/>
    <s v="Tipo C:  Supervisión"/>
    <m/>
  </r>
  <r>
    <x v="16"/>
    <s v="39131709; 39121529; 39121528"/>
    <s v="Contratar el servicio de Mantenimiento iluminacion periferica"/>
    <d v="2018-05-01T00:00:00"/>
    <s v="5 meses"/>
    <s v="Mínima cuantía"/>
    <s v="Recursos propios"/>
    <n v="20000000"/>
    <e v="#VALUE!"/>
    <s v="NO"/>
    <s v="N/A"/>
    <s v="Natalia Ruiz Lozano"/>
    <s v="Líder Gestora Contratación"/>
    <n v="3837020"/>
    <s v="natalia.ruiz@fla.com.co"/>
    <m/>
    <m/>
    <m/>
    <m/>
    <m/>
    <m/>
    <m/>
    <m/>
    <m/>
    <m/>
    <m/>
    <x v="2"/>
    <m/>
    <m/>
    <m/>
    <s v="Fernando Gómez Ochoa"/>
    <s v="Tipo C:  Supervisión"/>
    <m/>
  </r>
  <r>
    <x v="16"/>
    <n v="81101701"/>
    <s v="Contratar el servicio de Mantenimiento UPS FLA"/>
    <d v="2018-03-01T00:00:00"/>
    <s v="10 meses"/>
    <s v="Mínima cuantía"/>
    <s v="Recursos propios"/>
    <n v="12000000"/>
    <e v="#VALUE!"/>
    <s v="NO"/>
    <s v="N/A"/>
    <s v="Natalia Ruiz Lozano"/>
    <s v="Líder Gestora Contratación"/>
    <n v="3837020"/>
    <s v="natalia.ruiz@fla.com.co"/>
    <m/>
    <m/>
    <m/>
    <m/>
    <m/>
    <m/>
    <m/>
    <m/>
    <m/>
    <m/>
    <m/>
    <x v="2"/>
    <m/>
    <m/>
    <m/>
    <s v="Fernando Gómez Ochoa"/>
    <s v="Tipo C:  Supervisión"/>
    <m/>
  </r>
  <r>
    <x v="16"/>
    <s v="81101600, 81101700"/>
    <s v="Contratar la compra de Mantenimiento linea 1 y  3 - Omega"/>
    <d v="2017-12-29T00:00:00"/>
    <s v="12 meses"/>
    <s v="Contratación Directa - No pluralidad de oferentes"/>
    <s v="Recursos propios"/>
    <n v="1663598644"/>
    <n v="1263600000"/>
    <s v="SI"/>
    <s v="Aprobadas"/>
    <s v="Natalia Ruiz Lozano"/>
    <s v="Líder Gestora Contratación"/>
    <n v="3837020"/>
    <s v="natalia.ruiz@fla.com.co"/>
    <m/>
    <m/>
    <m/>
    <m/>
    <m/>
    <m/>
    <m/>
    <s v="20696 -20907"/>
    <m/>
    <m/>
    <m/>
    <x v="4"/>
    <m/>
    <s v="Sin iniciar etapa precontractual"/>
    <m/>
    <s v="Jorge Humberto Baena Davila"/>
    <s v="Tipo C:  Supervisión"/>
    <m/>
  </r>
  <r>
    <x v="16"/>
    <n v="40161804"/>
    <s v="Contratar la compra de Placas Filtrante de Agte y Ron"/>
    <d v="2018-02-01T00:00:00"/>
    <s v="11 meses"/>
    <s v="Mínima cuantía"/>
    <s v="Recursos propios"/>
    <n v="78100466"/>
    <e v="#VALUE!"/>
    <s v="NO"/>
    <s v="N/A"/>
    <s v="Natalia Ruiz Lozano"/>
    <s v="Líder Gestora Contratación"/>
    <n v="3837020"/>
    <s v="natalia.ruiz@fla.com.co"/>
    <m/>
    <m/>
    <m/>
    <m/>
    <m/>
    <m/>
    <m/>
    <m/>
    <m/>
    <m/>
    <m/>
    <x v="2"/>
    <m/>
    <m/>
    <m/>
    <s v="Hugo Álvarez Builes"/>
    <s v="Tipo C:  Supervisión"/>
    <m/>
  </r>
  <r>
    <x v="16"/>
    <n v="15111510"/>
    <s v="Contratar la compra de Gas GLP  Montacargas "/>
    <d v="2018-01-01T00:00:00"/>
    <s v="11 meses"/>
    <s v="Mínima cuantía"/>
    <s v="Recursos propios"/>
    <n v="70000000.000000015"/>
    <e v="#VALUE!"/>
    <s v="NO"/>
    <s v="N/A"/>
    <s v="Natalia Ruiz Lozano"/>
    <s v="Líder Gestora Contratación"/>
    <n v="3837020"/>
    <s v="natalia.ruiz@fla.com.co"/>
    <m/>
    <m/>
    <m/>
    <m/>
    <m/>
    <m/>
    <m/>
    <m/>
    <m/>
    <m/>
    <m/>
    <x v="2"/>
    <m/>
    <m/>
    <m/>
    <s v="Henry Vasquez Vasquez"/>
    <s v="Tipo C:  Supervisión"/>
    <m/>
  </r>
  <r>
    <x v="16"/>
    <s v="85151701"/>
    <s v="Contratar la compra de normas técnicas"/>
    <d v="2018-01-01T00:00:00"/>
    <s v="1 mes"/>
    <s v="Contratación Directa - No pluralidad de oferentes"/>
    <s v="Recursos propios"/>
    <n v="2500000"/>
    <n v="2500000"/>
    <s v="NO"/>
    <s v="N/A"/>
    <s v="Natalia Ruiz Lozano"/>
    <s v="Líder Gestora Contratación"/>
    <n v="3837021"/>
    <s v="natalia.ruiz@fla.com.co"/>
    <m/>
    <m/>
    <m/>
    <m/>
    <m/>
    <m/>
    <m/>
    <m/>
    <m/>
    <m/>
    <m/>
    <x v="2"/>
    <m/>
    <m/>
    <m/>
    <s v="Lixyibel Muñoz Montes"/>
    <s v="Tipo C:  Supervisión"/>
    <m/>
  </r>
  <r>
    <x v="16"/>
    <n v="41121800"/>
    <s v="Contratar la compra de Vidrieria para Laboratorio"/>
    <d v="2018-04-01T00:00:00"/>
    <s v="9 meses"/>
    <s v="Mínima cuantía"/>
    <s v="Recursos propios"/>
    <n v="20000000"/>
    <e v="#VALUE!"/>
    <s v="NO"/>
    <s v="N/A"/>
    <s v="Natalia Ruiz Lozano"/>
    <s v="Líder Gestora Contratación"/>
    <n v="3837020"/>
    <s v="natalia.ruiz@fla.com.co"/>
    <m/>
    <m/>
    <m/>
    <m/>
    <m/>
    <m/>
    <m/>
    <m/>
    <m/>
    <m/>
    <m/>
    <x v="2"/>
    <m/>
    <m/>
    <m/>
    <s v="Carlos Mario Durango Yepes"/>
    <s v="Tipo C:  Supervisión"/>
    <m/>
  </r>
  <r>
    <x v="16"/>
    <n v="41115703"/>
    <s v="Contratar la compra de gases industriales y  especiales para la FLA"/>
    <d v="2018-02-01T00:00:00"/>
    <s v="10 meses"/>
    <s v="Mínima cuantía"/>
    <s v="Recursos propios"/>
    <n v="25000000"/>
    <e v="#VALUE!"/>
    <s v="NO"/>
    <s v="N/A"/>
    <s v="Natalia Ruiz Lozano"/>
    <s v="Líder Gestora Contratación"/>
    <n v="3837020"/>
    <s v="natalia.ruiz@fla.com.co"/>
    <m/>
    <m/>
    <m/>
    <m/>
    <m/>
    <m/>
    <n v="8059"/>
    <n v="20598"/>
    <m/>
    <m/>
    <m/>
    <x v="4"/>
    <m/>
    <s v="Sin iniciar etapa precontractual"/>
    <m/>
    <s v="Carlos Mario Durango Yepes"/>
    <s v="Tipo C:  Supervisión"/>
    <m/>
  </r>
  <r>
    <x v="16"/>
    <n v="12161500"/>
    <s v="Contratar la compra de Reactivos y consumibles para laboratorio"/>
    <d v="2018-05-01T00:00:00"/>
    <s v="8 meses"/>
    <s v="Mínima cuantía"/>
    <s v="Recursos propios"/>
    <n v="80000000"/>
    <e v="#VALUE!"/>
    <s v="NO"/>
    <s v="N/A"/>
    <s v="Natalia Ruiz Lozano"/>
    <s v="Líder Gestora Contratación"/>
    <n v="3837020"/>
    <s v="natalia.ruiz@fla.com.co"/>
    <m/>
    <m/>
    <m/>
    <m/>
    <m/>
    <m/>
    <m/>
    <m/>
    <m/>
    <m/>
    <m/>
    <x v="2"/>
    <m/>
    <m/>
    <m/>
    <s v="Carlos Mario Durango Yepes"/>
    <s v="Tipo C:  Supervisión"/>
    <m/>
  </r>
  <r>
    <x v="16"/>
    <n v="81141501"/>
    <s v="Contratar el servicio de Ensayos de aptitud interlaboratorios"/>
    <d v="2018-05-01T00:00:00"/>
    <s v="3 meses"/>
    <s v="Mínima cuantía"/>
    <s v="Recursos propios"/>
    <n v="5000000"/>
    <e v="#VALUE!"/>
    <s v="NO"/>
    <s v="N/A"/>
    <s v="Natalia Ruiz Lozano"/>
    <s v="Líder Gestora Contratación"/>
    <n v="3837020"/>
    <s v="natalia.ruiz@fla.com.co"/>
    <m/>
    <m/>
    <m/>
    <m/>
    <m/>
    <m/>
    <m/>
    <m/>
    <m/>
    <m/>
    <m/>
    <x v="2"/>
    <m/>
    <m/>
    <m/>
    <s v="Carlos Mario Durango Yepes"/>
    <s v="Tipo C:  Supervisión"/>
    <m/>
  </r>
  <r>
    <x v="16"/>
    <n v="47131600"/>
    <s v="Contratar la compra de  materiales para el control ambiental"/>
    <d v="2018-06-01T00:00:00"/>
    <s v="1 mes"/>
    <s v="Mínima cuantía"/>
    <s v="Recursos propios"/>
    <n v="15000000"/>
    <e v="#VALUE!"/>
    <s v="NO"/>
    <s v="N/A"/>
    <s v="Natalia Ruiz Lozano"/>
    <s v="Líder Gestora Contratación"/>
    <n v="3837020"/>
    <s v="natalia.ruiz@fla.com.co"/>
    <m/>
    <m/>
    <m/>
    <m/>
    <m/>
    <m/>
    <m/>
    <m/>
    <m/>
    <m/>
    <m/>
    <x v="2"/>
    <m/>
    <m/>
    <m/>
    <s v="Carlos Mario Gamboa Díaz"/>
    <s v="Tipo C:  Supervisión"/>
    <m/>
  </r>
  <r>
    <x v="16"/>
    <n v="80101703"/>
    <s v="Contratar el servicio de Afiliacion al ICONTEC"/>
    <d v="2018-01-01T00:00:00"/>
    <s v="12 mes"/>
    <s v="Contratación Directa - No pluralidad de oferentes"/>
    <s v="Recursos propios"/>
    <n v="3000000"/>
    <n v="3000000"/>
    <s v="NO"/>
    <s v="N/A"/>
    <s v="Natalia Ruiz Lozano"/>
    <s v="Líder Gestora Contratación"/>
    <n v="3837020"/>
    <s v="natalia.ruiz@fla.com.co"/>
    <m/>
    <m/>
    <m/>
    <m/>
    <m/>
    <m/>
    <n v="8032"/>
    <n v="20404"/>
    <d v="2018-01-26T00:00:00"/>
    <n v="20180126"/>
    <n v="4600008020"/>
    <x v="1"/>
    <s v="Instituto Colombiano de Normas Técnicas y Cartificacion - ICONTEC"/>
    <s v="En ejecución"/>
    <m/>
    <s v="Carlos Mario Gamboa Díaz"/>
    <s v="Tipo C:  Supervisión"/>
    <m/>
  </r>
  <r>
    <x v="16"/>
    <n v="80101703"/>
    <s v="Contratar el servicio de Afiliacion a la Asociación Colombiana de Industrias Licoresras - ACIL"/>
    <d v="2018-01-01T00:00:00"/>
    <s v="12 mes"/>
    <s v="Contratación Directa - No pluralidad de oferentes"/>
    <s v="Recursos propios"/>
    <n v="142952000"/>
    <e v="#VALUE!"/>
    <s v="NO"/>
    <s v="N/A"/>
    <s v="Natalia Ruiz Lozano"/>
    <s v="Líder Gestora Contratación"/>
    <n v="3837020"/>
    <s v="natalia.ruiz@fla.com.co"/>
    <m/>
    <m/>
    <m/>
    <m/>
    <m/>
    <m/>
    <m/>
    <m/>
    <m/>
    <m/>
    <m/>
    <x v="2"/>
    <m/>
    <m/>
    <m/>
    <s v="Johnairo Mena Ocampo"/>
    <s v="Tipo C:  Supervisión"/>
    <m/>
  </r>
  <r>
    <x v="16"/>
    <s v="78131802   78131702"/>
    <s v="Contratar el servicio de Transporte de producto terminado a puertos de embarque y mensajeria internal."/>
    <d v="2018-01-01T00:00:00"/>
    <s v="11 meses"/>
    <s v="Licitación pública"/>
    <s v="Recursos propios"/>
    <n v="1575132312"/>
    <e v="#VALUE!"/>
    <s v="NO"/>
    <s v="N/A"/>
    <s v="Natalia Ruiz Lozano"/>
    <s v="Líder Gestora Contratación"/>
    <n v="3837020"/>
    <s v="natalia.ruiz@fla.com.co"/>
    <m/>
    <m/>
    <m/>
    <m/>
    <m/>
    <m/>
    <n v="8007"/>
    <s v="20005  20007"/>
    <d v="2018-01-22T00:00:00"/>
    <m/>
    <m/>
    <x v="5"/>
    <m/>
    <s v="En etapa precontractual"/>
    <m/>
    <s v="Jaime Andres Giraldo Montoya"/>
    <s v="Tipo C:  Supervisión"/>
    <m/>
  </r>
  <r>
    <x v="16"/>
    <n v="78131800"/>
    <s v="Contratar el servicio de Mantenimiento de Bodega de Material Logístico"/>
    <d v="2018-01-01T00:00:00"/>
    <s v="11 meses"/>
    <s v="Mínima cuantía"/>
    <s v="Recursos propios"/>
    <n v="73920000"/>
    <e v="#VALUE!"/>
    <s v="NO"/>
    <s v="N/A"/>
    <s v="Natalia Ruiz Lozano"/>
    <s v="Líder Gestora Contratación"/>
    <n v="3837020"/>
    <s v="natalia.ruiz@fla.com.co"/>
    <m/>
    <m/>
    <m/>
    <m/>
    <m/>
    <m/>
    <m/>
    <m/>
    <m/>
    <m/>
    <m/>
    <x v="2"/>
    <m/>
    <m/>
    <m/>
    <s v="Diana Marcela Carvajal Bernal"/>
    <s v="Tipo C:  Supervisión"/>
    <m/>
  </r>
  <r>
    <x v="16"/>
    <n v="82101503"/>
    <s v="Contratar el servicio de  mandato para la orientacion y control en pauta publicitaria en medios de comunicacion masivos alternativos y publicidad a nivel regional y nacional."/>
    <d v="2017-11-11T00:00:00"/>
    <s v="13 meses"/>
    <s v="Contratación Directa - Contratos Interadministrativos"/>
    <s v="Recursos propios"/>
    <n v="3000000000"/>
    <n v="1849583715"/>
    <s v="SI"/>
    <s v="Aprobadas"/>
    <s v="Natalia Ruiz Lozano"/>
    <s v="Líder Gestora Contratación"/>
    <n v="3837020"/>
    <s v="natalia.ruiz@fla.com.co"/>
    <m/>
    <m/>
    <m/>
    <m/>
    <m/>
    <m/>
    <m/>
    <s v="20705-20906-20909-20910-20911-20912-20913"/>
    <m/>
    <m/>
    <m/>
    <x v="4"/>
    <m/>
    <s v="Sin iniciar etapa precontractual"/>
    <m/>
    <s v="Juliana Giraldo Macias"/>
    <s v="Tipo C:  Supervisión"/>
    <m/>
  </r>
  <r>
    <x v="16"/>
    <n v="82101503"/>
    <s v="Contratar el servicio de  Plan de Medios Marcas"/>
    <d v="2018-06-01T00:00:00"/>
    <s v="6 meses"/>
    <s v="Contratación Directa - Contratos Interadministrativos"/>
    <s v="Recursos propios"/>
    <n v="6000000000"/>
    <e v="#VALUE!"/>
    <s v="NO"/>
    <s v="N/A"/>
    <s v="Natalia Ruiz Lozano"/>
    <s v="Líder Gestora Contratación"/>
    <n v="3837020"/>
    <s v="natalia.ruiz@fla.com.co"/>
    <m/>
    <m/>
    <m/>
    <m/>
    <m/>
    <m/>
    <m/>
    <m/>
    <m/>
    <m/>
    <m/>
    <x v="2"/>
    <m/>
    <m/>
    <m/>
    <s v="Luisa María Pérez Zuluaga - Juliana Giraldo Macía"/>
    <s v="Tipo C:  Supervisión"/>
    <m/>
  </r>
  <r>
    <x v="16"/>
    <n v="80111620"/>
    <s v="Contratar el servicio de  Mercaderistas en  almacenes de la ciudad de Medellin y Area Metrpolitana (40 Mercad.)"/>
    <d v="2018-01-01T00:00:00"/>
    <s v="11 meses"/>
    <s v="Licitación pública"/>
    <s v="Recursos propios"/>
    <n v="1304201676"/>
    <e v="#VALUE!"/>
    <s v="NO"/>
    <s v="N/A"/>
    <s v="Natalia Ruiz Lozano"/>
    <s v="Líder Gestora Contratación"/>
    <n v="3837020"/>
    <s v="natalia.ruiz@fla.com.co"/>
    <m/>
    <m/>
    <m/>
    <m/>
    <m/>
    <m/>
    <m/>
    <m/>
    <m/>
    <m/>
    <m/>
    <x v="2"/>
    <m/>
    <m/>
    <m/>
    <s v="Marco Aurelio Arias Angel"/>
    <s v="Tipo C:  Supervisión"/>
    <m/>
  </r>
  <r>
    <x v="16"/>
    <n v="93141506"/>
    <s v="Contratar la compra bonos redimibles para Utiles y Textos Escolares"/>
    <d v="2018-01-01T00:00:00"/>
    <s v="6 meses"/>
    <s v="Mínima cuantía"/>
    <s v="Recursos propios"/>
    <n v="79200000"/>
    <e v="#VALUE!"/>
    <s v="NO"/>
    <s v="N/A"/>
    <s v="Natalia Ruiz Lozano"/>
    <s v="Líder Gestora Contratación"/>
    <s v="3837020"/>
    <s v="natalia.ruiz@fla.com.co"/>
    <m/>
    <m/>
    <m/>
    <m/>
    <m/>
    <m/>
    <m/>
    <m/>
    <m/>
    <m/>
    <m/>
    <x v="2"/>
    <m/>
    <m/>
    <m/>
    <s v="Jimena Roldan Piedrahita"/>
    <s v="Tipo C:  Supervisión"/>
    <m/>
  </r>
  <r>
    <x v="16"/>
    <n v="93141506"/>
    <s v="Contratar la compra bonos redimibles por auxilio nacimiento hijos "/>
    <d v="2018-05-01T00:00:00"/>
    <s v="6 meses"/>
    <s v="Mínima cuantía"/>
    <s v="Recursos propios"/>
    <n v="20000000"/>
    <e v="#VALUE!"/>
    <s v="NO"/>
    <s v="N/A"/>
    <s v="Natalia Ruiz Lozano"/>
    <s v="Líder Gestora Contratación"/>
    <n v="3837020"/>
    <s v="natalia.ruiz@fla.com.co"/>
    <m/>
    <m/>
    <m/>
    <m/>
    <m/>
    <m/>
    <m/>
    <m/>
    <m/>
    <m/>
    <m/>
    <x v="2"/>
    <m/>
    <m/>
    <m/>
    <s v="Jimena Roldan Piedrahita"/>
    <s v="Tipo C:  Supervisión"/>
    <m/>
  </r>
  <r>
    <x v="16"/>
    <n v="92121704"/>
    <s v="Contratar  la Segunda Etapa del Sistema Integrado de Seguridad"/>
    <d v="2018-07-01T00:00:00"/>
    <s v="5 meses "/>
    <s v="Contratación Directa - Contratos Interadministrativos"/>
    <s v="Recursos propios"/>
    <n v="300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2"/>
    <m/>
    <m/>
    <m/>
    <s v="Tiberio de Jesus Orrego Cortes"/>
    <s v="Tipo C:  Supervisión"/>
    <m/>
  </r>
  <r>
    <x v="16"/>
    <m/>
    <s v="Contratar  el Licenciamiento e implementación de soluciones informáticas: pesado dinámico y operador logístico desarrollo dispositivos móviles"/>
    <d v="2018-03-01T00:00:00"/>
    <s v="3 meses"/>
    <s v="Mínima cuantía"/>
    <s v="Recursos propios"/>
    <n v="25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y renovación TIC´s"/>
    <m/>
    <m/>
    <m/>
    <m/>
    <m/>
    <x v="2"/>
    <m/>
    <m/>
    <m/>
    <s v="Jorge Andres Fernandez Castrillón"/>
    <s v="Tipo C:  Supervisión"/>
    <m/>
  </r>
  <r>
    <x v="16"/>
    <n v="41115500"/>
    <s v="Compra de equipos Audiovisuales para el área de comunicaciones "/>
    <d v="2018-05-01T00:00:00"/>
    <s v="3 meses"/>
    <s v="Mínima cuantía"/>
    <s v="Recursos propios"/>
    <n v="30000000"/>
    <e v="#VALUE!"/>
    <s v="NO"/>
    <s v="N/A"/>
    <s v="Natalia Ruiz Lozano"/>
    <s v="Líder Gestora Contratación"/>
    <n v="3837020"/>
    <s v="natalia.ruiz@fla.com.co"/>
    <s v="Fortalecimiento de los ingresos departamentales"/>
    <s v="Modernizacion y optimizacion dels sistema Productivo de la FLA"/>
    <s v="Apoyo y fortalecimiento administraivo de la FLA Itagui, departamento de Antioquia"/>
    <n v="220155001"/>
    <s v="Modernizacion y optimizacion dels sistema Productivo de la FLA"/>
    <s v="Adquisición equipos de oficina"/>
    <m/>
    <m/>
    <m/>
    <m/>
    <m/>
    <x v="2"/>
    <m/>
    <m/>
    <m/>
    <s v="Raúl Guillermo Rendón Arango  "/>
    <s v="Tipo C:  Supervisión"/>
    <m/>
  </r>
  <r>
    <x v="16"/>
    <m/>
    <s v="Realizar el Análisis de brechas para la adquisición del software para administrar y controlar las muestras y tiempo de procesamiento de las mismas en la oficina de laboratorio"/>
    <d v="2018-03-02T00:00:00"/>
    <s v="2 meses"/>
    <s v="Mínima cuantía"/>
    <s v="Recursos propios"/>
    <n v="10000000"/>
    <e v="#VALUE!"/>
    <s v="NO"/>
    <s v="N/A"/>
    <s v="Natalia Ruiz Lozano"/>
    <s v="Líder Gestora Contratación"/>
    <s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Realizar el Análisis de brechas para la adquisición del software para administrar y controlar las muestras y tiempo de procesamiento de las mismas en la oficina de laboratorio"/>
    <m/>
    <m/>
    <m/>
    <m/>
    <m/>
    <x v="2"/>
    <m/>
    <m/>
    <m/>
    <s v="Andrés Felipe Restrepo Alvarez"/>
    <s v="Tipo C:  Supervisión"/>
    <m/>
  </r>
  <r>
    <x v="16"/>
    <n v="43231500"/>
    <s v="Contratar  la  Adquisición de un software para administrar y controlar las muestras y tiempo de procesamiento de las mismas en la oficina de laboratorio"/>
    <d v="2018-07-01T00:00:00"/>
    <s v="5 meses"/>
    <s v="Selección Abreviada - Menor Cuantía"/>
    <s v="Recursos propios"/>
    <n v="19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Adquisición de un software para administrar y controlar las muestras y tiempo de procesamiento de las mismas en la oficina de laboratorio"/>
    <m/>
    <m/>
    <m/>
    <m/>
    <m/>
    <x v="2"/>
    <m/>
    <m/>
    <m/>
    <s v="Andrés Felipe Restrepo Alvarez"/>
    <s v="Tipo C:  Supervisión"/>
    <m/>
  </r>
  <r>
    <x v="16"/>
    <n v="22101802"/>
    <s v="Contratar la compra de un Elevador para trabajo en alturas"/>
    <d v="2018-03-01T00:00:00"/>
    <s v="3 meses"/>
    <s v="Selección Abreviada - Menor Cuantía"/>
    <s v="Recursos propios"/>
    <n v="15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levador para trabajo en alturas"/>
    <m/>
    <m/>
    <m/>
    <m/>
    <m/>
    <x v="2"/>
    <m/>
    <m/>
    <m/>
    <s v="Lixyibel Muñoz Montes"/>
    <s v="Tipo C:  Supervisión"/>
    <m/>
  </r>
  <r>
    <x v="16"/>
    <n v="81141501"/>
    <s v="Contratar la compra de un equipo de ultrasonido para tratamiento de muestras de cromatrografía líquida de la oficina de  laboratorio"/>
    <d v="2018-06-01T00:00:00"/>
    <s v="5 meses"/>
    <s v="Mínima cuantía"/>
    <s v="Recursos propios"/>
    <n v="5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un equipo de ultrasonido para tratamiento de muestras de cromatrografía líquida de la oficina de  laboratorio"/>
    <m/>
    <m/>
    <m/>
    <m/>
    <m/>
    <x v="2"/>
    <m/>
    <m/>
    <m/>
    <s v="Carlos Mario Durango Yepes"/>
    <s v="Tipo C:  Supervisión"/>
    <m/>
  </r>
  <r>
    <x v="16"/>
    <n v="80111700"/>
    <s v="Contratar el suministro e instalación de  puerta automatizada y prestar servicio de mantenimiento puertas electricas automatizadas"/>
    <d v="2018-08-01T00:00:00"/>
    <s v="4 meses"/>
    <s v="Mínima cuantía"/>
    <s v="Recursos propios"/>
    <n v="2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uministro e instalación de  puerta automatizada y prestar servicio de mantenimiento puertas electricas automatizadas"/>
    <m/>
    <m/>
    <m/>
    <m/>
    <m/>
    <x v="2"/>
    <m/>
    <m/>
    <m/>
    <s v="Jorge Mario Rendón Vélez"/>
    <s v="Tipo C:  Supervisión"/>
    <m/>
  </r>
  <r>
    <x v="16"/>
    <n v="32152002"/>
    <s v="Suministrar, instalar y poner en funcionamiento, un sistema de registro y pesaje  de producto terminado."/>
    <d v="2018-03-01T00:00:00"/>
    <s v="4 meses"/>
    <s v="Selección Abreviada - Menor Cuantía"/>
    <s v="Recursos propios"/>
    <n v="180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un sistema de registro y pesaje  de producto terminado."/>
    <m/>
    <m/>
    <m/>
    <m/>
    <m/>
    <x v="2"/>
    <m/>
    <m/>
    <m/>
    <s v="Fernando Gómez Ochoa"/>
    <s v="Tipo C:  Supervisión"/>
    <m/>
  </r>
  <r>
    <x v="16"/>
    <n v="23153100"/>
    <s v="Contratar la compra de triblock para linea 2"/>
    <d v="2018-04-01T00:00:00"/>
    <s v="3 meses"/>
    <s v="Selección Abreviada - Menor Cuantía"/>
    <s v="Recursos propios"/>
    <n v="160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riblock para linea 2"/>
    <m/>
    <m/>
    <m/>
    <m/>
    <m/>
    <x v="2"/>
    <m/>
    <m/>
    <m/>
    <s v="Uriel Laverde Aguilar"/>
    <s v="Tipo C:  Supervisión"/>
    <m/>
  </r>
  <r>
    <x v="16"/>
    <n v="20121907"/>
    <s v="Contratar el servicio de Modernización proceso de fabricación de rones (automatización de vaciado y siembra de rones )"/>
    <d v="2018-03-01T00:00:00"/>
    <s v="6 meses"/>
    <s v="Selección Abreviada - Menor Cuantía"/>
    <s v="Recursos propios"/>
    <n v="50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el servicio de Modernización proceso de fabricación de rones (automatización de vaciado y siembra de rones )"/>
    <m/>
    <m/>
    <m/>
    <m/>
    <m/>
    <x v="2"/>
    <m/>
    <m/>
    <m/>
    <s v="Hugo Álvarez Builes"/>
    <s v="Tipo C:  Supervisión"/>
    <m/>
  </r>
  <r>
    <x v="16"/>
    <n v="20121907"/>
    <s v="Suministrar, instalar y poner en funcionamiento dos sistemas de inspección de nivel, tapa y etiqueta"/>
    <d v="2018-03-01T00:00:00"/>
    <s v="4 meses"/>
    <s v="Selección Abreviada - Menor Cuantía"/>
    <s v="Recursos propios"/>
    <n v="120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Suministrar, instalar y poner en funcionamiento dos sistemas de inspección de nivel, tapa y etiqueta"/>
    <m/>
    <m/>
    <m/>
    <m/>
    <m/>
    <x v="2"/>
    <m/>
    <m/>
    <m/>
    <s v="Fernando Gómez Ochoa"/>
    <s v="Tipo C:  Supervisión"/>
    <m/>
  </r>
  <r>
    <x v="16"/>
    <n v="20121907"/>
    <s v="Contratar la compra de elementos para las Etiquetadoras y Empacadora de las líneas 1 y 4 marca Kosme y Krones "/>
    <d v="2018-01-01T00:00:00"/>
    <s v="11 meses"/>
    <s v="Contratación Directa - No pluralidad de oferentes"/>
    <s v="Recursos propios"/>
    <n v="680000000"/>
    <n v="1432760000"/>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elementos para las Etiquetadoras y Empacadora de las líneas 1 y 4 marca Kosme y Krones "/>
    <n v="8008"/>
    <n v="20047"/>
    <d v="2018-01-26T00:00:00"/>
    <n v="20180126"/>
    <n v="4600008016"/>
    <x v="1"/>
    <s v="Krones Andina Ltda."/>
    <s v="Celebrado sin iniciar"/>
    <m/>
    <s v="Jorge Humberto Baena Davila"/>
    <s v="Tipo C:  Supervisión"/>
    <m/>
  </r>
  <r>
    <x v="16"/>
    <n v="20121907"/>
    <s v="Contratar la compra de Tanques para ampliacion zona preparacion de aguardientes"/>
    <d v="2018-05-01T00:00:00"/>
    <s v="4 meses"/>
    <s v="Selección Abreviada - Menor Cuantía"/>
    <s v="Recursos propios"/>
    <n v="500000000"/>
    <e v="#VALUE!"/>
    <s v="NO"/>
    <s v="N/A"/>
    <s v="Natalia Ruiz Lozano"/>
    <s v="Líder Gestora Contratación"/>
    <n v="3837020"/>
    <s v="natalia.ruiz@fla.com.co"/>
    <s v="Fortalecimiento de los ingresos departamentales"/>
    <s v="Modernizacion y optimizacion dels sistema Productivo de la FLA"/>
    <s v="Mejoramiento y modernización de los procesos productivos y administrativos de la FLA municipio de Itagui departamento de Antioquia"/>
    <n v="220158001"/>
    <s v="Modernizacion y optimizacion dels sistema Productivo de la FLA"/>
    <s v="Contratar la compra de Tanques para ampliacion zona preparacion de aguardientes"/>
    <m/>
    <m/>
    <m/>
    <m/>
    <m/>
    <x v="2"/>
    <m/>
    <m/>
    <m/>
    <s v="Juan Francisco Acevedo Medina - Diana Hincapié Osorno"/>
    <s v="Tipo B2: Supervisión Colegiada"/>
    <m/>
  </r>
  <r>
    <x v="16"/>
    <s v=" 81101500"/>
    <s v="Contratar el Mejoramiento y Adecuacion infraestructura fisica FLA"/>
    <d v="2018-02-01T00:00:00"/>
    <s v="8 meses"/>
    <s v="Licitación pública"/>
    <s v="Recursos propios"/>
    <n v="1185916000"/>
    <e v="#VALUE!"/>
    <s v="NO"/>
    <s v="N/A"/>
    <s v="Natalia Ruiz Lozano"/>
    <s v="Líder Gestora Contratación"/>
    <s v="3837022"/>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2"/>
    <m/>
    <m/>
    <m/>
    <s v="Diana Hincapié Osorno"/>
    <s v="Tipo C:  Supervisión"/>
    <m/>
  </r>
  <r>
    <x v="16"/>
    <s v=" 81101500"/>
    <s v="Contratar la interventoría para el mejoramiento y Adecuacion infraestructura fisica FLA"/>
    <d v="2018-02-01T00:00:00"/>
    <s v="9 meses"/>
    <s v="Concurso de Méritos"/>
    <s v="Recursos propios"/>
    <n v="130000000"/>
    <e v="#VALUE!"/>
    <s v="NO"/>
    <s v="N/A"/>
    <s v="Natalia Ruiz Lozano"/>
    <s v="Líder Gestora Contratación"/>
    <n v="3837020"/>
    <s v="natalia.ruiz@fla.com.co"/>
    <s v="Fortalecimiento de los ingresos departamentales"/>
    <s v="Modernizacion y optimizacion dels sistema Productivo de la FLA"/>
    <s v="Mejoramiento y adecuación de la infraestructura física de la FLA Itagui departamento Antioquia"/>
    <n v="112350003"/>
    <s v="Modernizacion y optimizacion dels sistema Productivo de la FLA"/>
    <s v="Contratar el Mejoramiento y Adecuacion infraestructura fisica FLA"/>
    <m/>
    <m/>
    <m/>
    <m/>
    <m/>
    <x v="2"/>
    <m/>
    <m/>
    <m/>
    <s v="Diana Hincapié Osorno"/>
    <s v="Tipo A1: Supervisión e Interventoría Integral"/>
    <m/>
  </r>
  <r>
    <x v="16"/>
    <n v="80111700"/>
    <s v="Contratar el servicio de Convenios especificos de investigación - desempeño aguardiente antioqueno feria de Flores"/>
    <d v="2018-06-01T00:00:00"/>
    <s v="3 meses"/>
    <s v="Mínima cuantía"/>
    <s v="Recursos propios"/>
    <n v="245000000"/>
    <e v="#VALUE!"/>
    <s v="NO"/>
    <s v="N/A"/>
    <s v="Natalia Ruiz Lozano"/>
    <s v="Líder Gestora Contratación"/>
    <n v="3837020"/>
    <s v="natalia.ruiz@fla.com.co"/>
    <s v="Fortalecimiento de los ingresos departamentales"/>
    <s v="Nuevos Mercados para Productos para la FLA"/>
    <s v="Diseño de estratégias de investigación aplicada y estudios en la FLA Itagui departamento de Antioquia"/>
    <n v="220159001"/>
    <s v="Nuevos Mercados para Productos para la FLA"/>
    <s v="Convenios especificos de investigación"/>
    <m/>
    <m/>
    <m/>
    <m/>
    <m/>
    <x v="2"/>
    <m/>
    <m/>
    <m/>
    <s v="Johnairo Mena Ocampo"/>
    <s v="Tipo C:  Supervisión"/>
    <m/>
  </r>
  <r>
    <x v="16"/>
    <n v="47131700"/>
    <s v="Contratar la Compra material absorvente para derrames quimicos"/>
    <d v="2018-06-01T00:00:00"/>
    <s v="2 meses"/>
    <s v="Mínima cuantía"/>
    <s v="Recursos propios"/>
    <n v="2112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n v="46181900"/>
    <s v="Contratar la Compra Kit de Silicona protectores auditivos"/>
    <d v="2018-10-01T00:00:00"/>
    <s v="2 meses"/>
    <s v="Mínima cuantía"/>
    <s v="Recursos propios"/>
    <n v="3168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s v="46181504 - 46181509 - 46181902 - 46181802 -"/>
    <s v="Contratar la Elementos de Protección Personal"/>
    <d v="2018-05-01T00:00:00"/>
    <s v="2 meses"/>
    <s v="Mínima cuantía"/>
    <s v="Recursos propios"/>
    <n v="30168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n v="80111700"/>
    <s v="Contratar el servicio del Area protegida"/>
    <d v="2018-01-01T00:00:00"/>
    <s v="11 mes"/>
    <s v="Mínima cuantía"/>
    <s v="Recursos propios"/>
    <n v="10560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n v="85111510"/>
    <s v="Contratar el servicio de Vacunacion "/>
    <d v="2018-11-01T00:00:00"/>
    <s v="1 mes"/>
    <s v="Mínima cuantía"/>
    <s v="Recursos propios"/>
    <n v="10560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s v="46181504 - 46181509 - 46181902 - 46181802 -"/>
    <s v="Contratar la Compra equipos brigada "/>
    <d v="2018-04-01T00:00:00"/>
    <s v="1 mes"/>
    <s v="Mínima cuantía"/>
    <s v="Recursos propios"/>
    <n v="26400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n v="81111503"/>
    <s v="Contratar el servicio de Implementacion de Sistemas de Gestion Visual,  Manejo de: energias Peligrosas, Riesgo quimico, Altura y ergonomia"/>
    <d v="2018-08-01T00:00:00"/>
    <s v="3 meses"/>
    <s v="Mínima cuantía"/>
    <s v="Recursos propios"/>
    <n v="26400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s v="42171917 - 42172001"/>
    <s v="Contratar la compra de Botiquín"/>
    <d v="2018-10-01T00:00:00"/>
    <s v="1 mes"/>
    <s v="Mínima cuantía"/>
    <s v="Recursos propios"/>
    <n v="10560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n v="46181804"/>
    <s v="Contratar la compra de Gafas con lente recetado"/>
    <d v="2018-01-01T00:00:00"/>
    <s v="1 mes"/>
    <s v="Mínima cuantía"/>
    <s v="Recursos propios"/>
    <n v="10560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Suministros de insumos y protección"/>
    <m/>
    <m/>
    <m/>
    <m/>
    <m/>
    <x v="2"/>
    <m/>
    <m/>
    <m/>
    <s v="Lixyibel Muñoz Montes"/>
    <s v="Tipo C:  Supervisión"/>
    <m/>
  </r>
  <r>
    <x v="16"/>
    <n v="32151800"/>
    <s v="Contratar la implementacion de lineas de vida"/>
    <d v="2018-08-01T00:00:00"/>
    <s v="2 meses"/>
    <s v="Selección Abreviada - Menor Cuantía"/>
    <s v="Recursos propios"/>
    <n v="158000000"/>
    <e v="#VALUE!"/>
    <s v="NO"/>
    <s v="N/A"/>
    <s v="Natalia Ruiz Lozano"/>
    <s v="Líder Gestora Contratación"/>
    <n v="3837020"/>
    <s v="natalia.ruiz@fla.com.co"/>
    <s v="Fortalecimiento de los ingresos departamentales"/>
    <s v="Modernizacion y optimizacion dels sistema Productivo de la FLA"/>
    <s v="Implementación y ejecución del Sistema de Seguridad  y Salud en el trabajo en la FLA, Itagui, Antioquia, Occidente"/>
    <n v="220160001"/>
    <s v="Modernizacion y optimizacion dels sistema Productivo de la FLA"/>
    <s v="Implementación de líneas de vida"/>
    <m/>
    <m/>
    <m/>
    <m/>
    <m/>
    <x v="2"/>
    <m/>
    <m/>
    <m/>
    <s v="Lixyibel Muñoz Montes"/>
    <s v="Tipo C:  Supervisión"/>
    <m/>
  </r>
  <r>
    <x v="16"/>
    <s v="93141506 - 49201611"/>
    <s v="Contratar el servicio de Mantenimiento y Mejoras Gimnasio"/>
    <d v="2018-02-01T00:00:00"/>
    <s v="11 meses"/>
    <s v="Mínima cuantía"/>
    <s v="Recursos propios"/>
    <n v="18000000"/>
    <e v="#VALUE!"/>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16"/>
    <n v="80111700"/>
    <s v="Contratar el servicio de Convenio Gimnasios"/>
    <d v="2018-01-01T00:00:00"/>
    <s v="11 meses"/>
    <s v="Mínima cuantía"/>
    <s v="Recursos propios"/>
    <n v="19000000"/>
    <e v="#VALUE!"/>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16"/>
    <n v="93141506"/>
    <s v="Contratar el servicio de Aprovechamiento Tiempo Libre"/>
    <d v="2018-01-01T00:00:00"/>
    <s v="11 meses"/>
    <s v="Mínima cuantía"/>
    <s v="Recursos propios"/>
    <n v="35900000.000000007"/>
    <e v="#VALUE!"/>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16"/>
    <n v="80111700"/>
    <s v="Contratar el servicio de Asesoria Sicologica"/>
    <d v="2018-01-01T00:00:00"/>
    <s v="11 meses"/>
    <s v="Contratación Directa - Prestación de Servicios y de Apoyo a la Gestión Persona Jurídica"/>
    <s v="Recursos propios"/>
    <n v="20000000"/>
    <e v="#VALUE!"/>
    <s v="NO"/>
    <s v="N/A"/>
    <s v="Natalia Ruiz Lozano"/>
    <s v="Líder Gestora Contratación"/>
    <n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n v="8013"/>
    <s v="20108 20122 20124 20126"/>
    <d v="2018-01-26T00:00:00"/>
    <n v="20180126"/>
    <n v="4600008026"/>
    <x v="1"/>
    <s v="Caja de Compensación Familiar de Antioquia - COMFAMA"/>
    <s v="En ejecución"/>
    <m/>
    <s v="Jimena Roldan Piedrahita"/>
    <s v="Tipo C:  Supervisión"/>
    <m/>
  </r>
  <r>
    <x v="16"/>
    <m/>
    <s v="Contratar un Programa de prevencion de adicciones"/>
    <d v="2018-07-01T00:00:00"/>
    <s v="6 meses"/>
    <s v="Contratación Directa - Contratos Interadministrativos"/>
    <s v="Recursos propios"/>
    <n v="47520000"/>
    <e v="#VALUE!"/>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Lixyibel Muñoz Montes"/>
    <s v="Tipo C:  Supervisión"/>
    <m/>
  </r>
  <r>
    <x v="16"/>
    <n v="93141506"/>
    <s v="Contratar el servicio de Programas Deportivos para servidores, (participacion en torneos deportivos e Intercambios). Entrenamiento (incluye semilleros hijos funcionarios, entrenamiento y escenarios deportivos)"/>
    <d v="2018-07-01T00:00:00"/>
    <s v="5 meses"/>
    <s v="Contratación Directa - Contratos Interadministrativos"/>
    <s v="Recursos propios"/>
    <n v="50000000"/>
    <e v="#VALUE!"/>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16"/>
    <s v=" 53102700"/>
    <s v="Contratar la compra de Uniformes e Implementos deportivos "/>
    <d v="2018-07-01T00:00:00"/>
    <s v="5 meses"/>
    <s v="Contratación Directa - Contratos Interadministrativos"/>
    <s v="Recursos propios"/>
    <n v="45000000"/>
    <e v="#VALUE!"/>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16"/>
    <n v="93141506"/>
    <s v="Contratar el servicio de Operador Logistico para actividades recreativas de los servidores públicos de la FLA y su grupo familiar."/>
    <d v="2018-02-01T00:00:00"/>
    <s v="10 meses"/>
    <s v="Selección Abreviada - Menor Cuantía"/>
    <s v="Recursos propios"/>
    <n v="530000000"/>
    <e v="#VALUE!"/>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16"/>
    <n v="93141506"/>
    <s v="Contratar el servicio de operación logística especializada para el mejoramiento de la calidad de vida de los servidores públicos de la FLA y su grupo familar."/>
    <d v="2018-02-01T00:00:00"/>
    <s v="10 meses"/>
    <s v="Selección Abreviada - Menor Cuantía"/>
    <s v="Recursos propios"/>
    <n v="355000000"/>
    <e v="#VALUE!"/>
    <s v="NO"/>
    <s v="N/A"/>
    <s v="Natalia Ruiz Lozano"/>
    <s v="Líder Gestora Contratación"/>
    <s v="3837020"/>
    <s v="natalia.ruiz@fla.com.co"/>
    <s v="Fortalecimiento de los ingresos departamentales"/>
    <s v="Modernizacion y optimizacion dels sistema Productivo de la FLA"/>
    <s v="Construcción y ejecución de programas de Bienestar Social en la FLA Itagui, Antioquia, Occidente"/>
    <n v="220156001"/>
    <s v="Modernizacion y optimizacion dels sistema Productivo de la FLA"/>
    <s v="Concertación, ejecuc prog bienest social"/>
    <m/>
    <m/>
    <m/>
    <m/>
    <m/>
    <x v="2"/>
    <m/>
    <m/>
    <m/>
    <s v="Jimena Roldan Piedrahita"/>
    <s v="Tipo C:  Supervisión"/>
    <m/>
  </r>
  <r>
    <x v="16"/>
    <n v="86101810"/>
    <s v="Contratar el servicio de Capacitación y Adiestramiento (Seminarios, Diplomado, talleres y circuitos internos de conocimiento)"/>
    <d v="2018-02-01T00:00:00"/>
    <s v="11 meses"/>
    <s v="Selección Abreviada - Menor Cuantía"/>
    <s v="Recursos propios"/>
    <n v="331200000"/>
    <e v="#VALUE!"/>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apacitación y adiestramiento"/>
    <m/>
    <m/>
    <m/>
    <m/>
    <m/>
    <x v="2"/>
    <m/>
    <m/>
    <m/>
    <s v="Jimena Roldan Piedrahita"/>
    <s v="Tipo C:  Supervisión"/>
    <m/>
  </r>
  <r>
    <x v="16"/>
    <n v="86101810"/>
    <s v="Contratar el servicio de cursos de capacitacion No Formal"/>
    <d v="2018-01-01T00:00:00"/>
    <s v="11 meses"/>
    <s v="Contratación Directa - Prestación de Servicios y de Apoyo a la Gestión Persona Natural"/>
    <s v="Recursos propios"/>
    <n v="25344000"/>
    <e v="#VALUE!"/>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urso de capacitación no formal"/>
    <n v="8012"/>
    <s v="20091  20093  20097 20100"/>
    <d v="2018-01-26T00:00:00"/>
    <n v="20180126"/>
    <n v="4600008022"/>
    <x v="1"/>
    <s v="Caja de Compensación Familiar de Antioquia - COMFAMA"/>
    <s v="En ejecución"/>
    <m/>
    <s v="Jimena Roldan Piedrahita"/>
    <s v="Tipo C:  Supervisión"/>
    <m/>
  </r>
  <r>
    <x v="16"/>
    <n v="80111700"/>
    <s v="Contratar el servicio de Certificación y Reentrenamiento en Alturas"/>
    <d v="2018-10-01T00:00:00"/>
    <s v="1 mes"/>
    <s v="Mínima cuantía"/>
    <s v="Recursos propios"/>
    <n v="23232000"/>
    <e v="#VALUE!"/>
    <s v="NO"/>
    <s v="N/A"/>
    <s v="Natalia Ruiz Lozano"/>
    <s v="Líder Gestora Contratación"/>
    <s v="3837020"/>
    <s v="natalia.ruiz@fla.com.co"/>
    <s v="Fortalecimiento de los ingresos departamentales"/>
    <s v="Modernizacion y optimizacion dels sistema Productivo de la FLA"/>
    <s v="Construcción y ejecución de programas de capacitación en la FLA Itagui, Antioquia, Occidente"/>
    <n v="220157001"/>
    <s v="Modernizacion y optimizacion dels sistema Productivo de la FLA"/>
    <s v="Certificación y reentrenamiento alturas"/>
    <m/>
    <m/>
    <m/>
    <m/>
    <m/>
    <x v="2"/>
    <m/>
    <m/>
    <m/>
    <s v="Lixyibel Muñoz Montes"/>
    <s v="Tipo C:  Supervisión"/>
    <m/>
  </r>
  <r>
    <x v="16"/>
    <n v="24122004"/>
    <s v="Tapas de seguridad"/>
    <d v="2018-02-01T00:00:00"/>
    <s v="8 meses"/>
    <s v="Selección Abreviada - Subasta Inversa"/>
    <s v="Recursos propios"/>
    <n v="25441678100"/>
    <n v="25441678100"/>
    <s v="NO"/>
    <s v="N/A"/>
    <s v="Natalia Ruiz Lozano"/>
    <s v="Líder Gestora Contratación"/>
    <s v="3837021"/>
    <s v="natalia.ruiz@fla.com.co"/>
    <m/>
    <m/>
    <m/>
    <m/>
    <m/>
    <m/>
    <m/>
    <m/>
    <m/>
    <m/>
    <m/>
    <x v="2"/>
    <m/>
    <m/>
    <m/>
    <s v="Erika Rothstein Gutierrez"/>
    <s v="Tipo C:  Supervisión"/>
    <m/>
  </r>
  <r>
    <x v="16"/>
    <n v="55121502"/>
    <s v="Contratar la compra de sellos de seguridad lenticular"/>
    <d v="2018-07-01T00:00:00"/>
    <s v="5 meses"/>
    <s v="Contratación Directa - Contratos Interadministrativos"/>
    <s v="Recursos propios"/>
    <n v="15000000000"/>
    <n v="14247240000"/>
    <s v="NO"/>
    <s v="N/A"/>
    <s v="Natalia Ruiz Lozano"/>
    <s v="Líder Gestora Contratación"/>
    <s v="3837020"/>
    <s v="natalia.ruiz@fla.com.co"/>
    <s v="Fortalecimiento de los ingresos departamentales"/>
    <s v="Modernizacion y optimizacion dels sistema Productivo de la FLA"/>
    <s v="Fortalecimiento Señalización y Marcación de Identificadores de Seguridad Itaguí, Antioquia"/>
    <s v="010047001"/>
    <s v="Modernizacion y optimizacion dels sistema Productivo de la FLA"/>
    <s v="Suministro Identificadores Seguridad FLA"/>
    <m/>
    <m/>
    <m/>
    <m/>
    <m/>
    <x v="2"/>
    <m/>
    <m/>
    <m/>
    <s v="Henry Vasquez Vasquez"/>
    <s v="Tipo C:  Supervisión"/>
    <m/>
  </r>
  <r>
    <x v="17"/>
    <n v="81112204"/>
    <s v="SOPORTE TÉCNICO Y ACTUALIZACIÓN  SOFTWARE "/>
    <d v="2017-04-17T00:00:00"/>
    <s v="14 meses"/>
    <s v="Contratación Directa - Prestación de Servicios y de Apoyo a la Gestión Persona Jurídica"/>
    <s v="Recursos propios"/>
    <n v="178835618"/>
    <n v="121907618"/>
    <s v="SI"/>
    <s v="Aprobadas"/>
    <s v="CARLOS MARIO MARIN MARIN"/>
    <s v="GERENTE"/>
    <s v="3838190"/>
    <s v="carlosalberto.marin@antioquia.gov.co"/>
    <s v="Movilidad segura en el Departamento de Antioquia"/>
    <s v="Municipios adscritos al convenio de regulación y control."/>
    <s v="Fortalecimiento Institucional en Transporte y Tránsito en el Departamento de Antioquia"/>
    <s v="08-0003"/>
    <s v="Municipios adscritos al convenio de regulación y control."/>
    <s v="Municipios adscritos al convenio de regulación y control."/>
    <n v="6373"/>
    <n v="6373"/>
    <d v="2017-03-27T00:00:00"/>
    <s v="2017060053416"/>
    <n v="4600006653"/>
    <x v="1"/>
    <s v="QUIPUX S.A.S"/>
    <s v="En ejecución"/>
    <m/>
    <s v="CARLOS MARIO MARIN MARIN"/>
    <s v="Tipo C:  Supervisión"/>
    <s v="Tecnica, Administrativa, Financiera."/>
  </r>
  <r>
    <x v="17"/>
    <n v="78141500"/>
    <s v="ADQUISISCION DE TIQUETES AEREOS VF 600002262"/>
    <d v="2017-06-01T00:00:00"/>
    <s v="10 meses"/>
    <s v="Contratación directa"/>
    <s v="Recursos propios"/>
    <n v="30000000"/>
    <n v="30000000"/>
    <s v="SI"/>
    <s v="Aprobadas"/>
    <s v="VICTORIA E RAMIREZ VELEZ"/>
    <s v="SECRETARIA DE GOBIERNO"/>
    <s v="3838301"/>
    <s v="victoria.ramirez@antioquia.gov.co"/>
    <m/>
    <s v="Recursos de Funcionamiento"/>
    <s v="Recursos de Funcionamiento"/>
    <s v="N/A"/>
    <m/>
    <m/>
    <m/>
    <m/>
    <m/>
    <m/>
    <m/>
    <x v="2"/>
    <m/>
    <m/>
    <s v="Se traslada CDP a la Secretaría General por un valor de $ 30000000"/>
    <s v="VICTORIA E RAMIREZ VELEZ"/>
    <s v="Tipo C:  Supervisión"/>
    <s v="Tecnica, Administrativa, Financiera."/>
  </r>
  <r>
    <x v="17"/>
    <n v="78141500"/>
    <s v="ADQUISISCION DE TIQUETES AEREOS"/>
    <d v="2018-06-01T00:00:00"/>
    <s v="6 meses"/>
    <s v="Contratación directa"/>
    <s v="Recursos propios"/>
    <n v="60000000"/>
    <n v="60000000"/>
    <s v="NO"/>
    <s v="N/A"/>
    <s v="VICTORIA E RAMIREZ VELEZ"/>
    <s v="SECRETARIA DE GOBIERNO"/>
    <s v="3838301"/>
    <s v="victoria.ramirez@antioquia.gov.co"/>
    <m/>
    <s v="Recursos de Funcionamiento"/>
    <s v="Recursos de Funcionamiento"/>
    <s v="N/A"/>
    <m/>
    <m/>
    <m/>
    <m/>
    <m/>
    <m/>
    <m/>
    <x v="2"/>
    <m/>
    <m/>
    <s v="Se traslada CDP a la Secretaría General-Subsecretaría Logistica, por un valor de $ 60000000"/>
    <s v="VICTORIA E RAMIREZ VELEZ"/>
    <s v="Tipo C:  Supervisión"/>
    <s v="Tecnica, Administrativa, Financiera."/>
  </r>
  <r>
    <x v="17"/>
    <n v="50111500"/>
    <s v="SUMINISTRO DE VIVERES CARCEL YARUMITO VF 600002270"/>
    <d v="2018-05-01T00:00:00"/>
    <s v="10 meses"/>
    <s v="Mínima cuantía"/>
    <s v="Recursos propios"/>
    <n v="70000000"/>
    <n v="20000000"/>
    <s v="SI"/>
    <s v="Aprobadas"/>
    <s v="VICTORIA E RAMIREZ VELEZ"/>
    <s v="SECRETARIA DE GOBIERNO"/>
    <s v="3838302"/>
    <s v="victoria.ramirez@antioquia.gov.co"/>
    <m/>
    <s v="Recursos de Funcionamiento"/>
    <s v="Recursos de Funcionamiento"/>
    <s v="N/A"/>
    <m/>
    <m/>
    <m/>
    <m/>
    <m/>
    <m/>
    <m/>
    <x v="2"/>
    <m/>
    <m/>
    <s v="Recursos de funcionamiento"/>
    <s v="VICTORIA E RAMIREZ VELEZ"/>
    <s v="Tipo C:  Supervisión"/>
    <s v="Tecnica, Administrativa, Financiera."/>
  </r>
  <r>
    <x v="17"/>
    <n v="93151500"/>
    <s v="PROMOCION Y PROTECION DE DDHH"/>
    <d v="2017-07-01T00:00:00"/>
    <s v="6 meses"/>
    <s v="Contratación Directa - Contratos Interadministrativos"/>
    <s v="Recursos propios"/>
    <n v="300000000"/>
    <n v="300000000"/>
    <s v="NO"/>
    <s v="N/A"/>
    <s v="CARLOS MARIO VANEGAS CALLE"/>
    <s v="DIRECTOR DE DERECHOS HUMANOS"/>
    <s v="3839107"/>
    <s v="carlos.vanegas@antioquia. Gov.co"/>
    <s v="Promoción, prevención y protección de los Derechos Humanos (DDHH) y Derecho Internacional Humanitario (DIH)"/>
    <s v="Mesas Técnicas de Trabajo en Derechos Humanos (DDHH),  con  de planes de acción implementados."/>
    <m/>
    <s v="22-0023"/>
    <m/>
    <m/>
    <m/>
    <m/>
    <m/>
    <m/>
    <m/>
    <x v="2"/>
    <m/>
    <m/>
    <m/>
    <s v="CARLOS MARIO VANEGAS CALLE"/>
    <s v="Tipo C:  Supervisión"/>
    <s v="Tecnica, Administrativa, Financiera."/>
  </r>
  <r>
    <x v="17"/>
    <n v="93151500"/>
    <s v="RESTITUCION DE TIERRAS"/>
    <d v="2018-07-01T00:00:00"/>
    <s v="5 meses"/>
    <s v="Contratación Directa - Contratos Interadministrativos"/>
    <s v="Recursos propios"/>
    <n v="129060293"/>
    <n v="129060293"/>
    <s v="NO"/>
    <s v="N/A"/>
    <s v="CARLOS MARIO VANEGAS CALLE"/>
    <s v="Sub secretario de seguridad y convivencia ciudadana"/>
    <s v="3838353"/>
    <s v="carlos.vanegas@antioquia. Gov.co"/>
    <s v="Protección, restablecimiento de los derechos y reparación individual y colectiva a las  víctimas del conflicto armado."/>
    <s v="Plan de Acción territorial departamental ajustado e implementado_x000a_Estrategias comunicacionales para la difusión reconocimiento, _x000a_protección, defensa y garantía de los Derechos Humanos (DDHH) y la resolución pacífica de conflictos. _x000a__x000a_"/>
    <s v="Protección, restablecimiento de los derechos y reparación individual y colectiva a las  víctimas del conflicto armado."/>
    <s v="14-0061"/>
    <m/>
    <m/>
    <m/>
    <m/>
    <m/>
    <m/>
    <m/>
    <x v="2"/>
    <m/>
    <m/>
    <m/>
    <s v="CARLOS MARIO VANEGAS CALLE"/>
    <s v="Tipo C:  Supervisión"/>
    <s v="Tecnica, Administrativa, Financiera."/>
  </r>
  <r>
    <x v="17"/>
    <n v="92101500"/>
    <s v="EDUCACION Y REGULACION VIAL VF 600002268"/>
    <d v="2017-07-25T00:00:00"/>
    <s v="12 meses"/>
    <s v="Régimen Especial - Artículo 95 Ley 489 de 1998"/>
    <s v="Recursos propios"/>
    <n v="469908333"/>
    <n v="156636111"/>
    <s v="SI"/>
    <s v="Aprobadas"/>
    <s v="CARLOS MARIO MARIN MARIN"/>
    <s v="GERENTE"/>
    <s v="3839336"/>
    <m/>
    <s v="Movilidad segura en el Departamento de Antioquia"/>
    <s v="Municipios sin organismos de tránsito con Programas Integrales en Seguridad Vial"/>
    <s v="Apoyo en su logistica e inteligencia a la fuerza pública y organismos de seguridad en_x000a_Antioquia"/>
    <s v="22-0173"/>
    <s v="Municipios sin organismos de tránsito con Programas Integrales en Seguridad Vial"/>
    <s v="Municipios sin organismos de tránsito con Programas Integrales en Seguridad Vial"/>
    <n v="6434"/>
    <n v="6434"/>
    <d v="2017-07-14T00:00:00"/>
    <m/>
    <n v="4600007048"/>
    <x v="0"/>
    <s v="POLICIA NACIONAL"/>
    <s v="En ejecución"/>
    <m/>
    <s v="CARLOS MARIO MARIN MARIN"/>
    <s v="Tipo C:  Supervisión"/>
    <s v="Tecnica, Administrativa, Financiera."/>
  </r>
  <r>
    <x v="17"/>
    <s v="72121400"/>
    <s v="CONSTRUCCION, MENTENIMIENTO Y ADECUACIONES FUERZA PUBLICA"/>
    <d v="2018-04-01T00:00:00"/>
    <s v="8 meses"/>
    <s v="Licitación pública"/>
    <s v="Recursos propios"/>
    <n v="2900000000"/>
    <n v="2900000000"/>
    <s v="NO"/>
    <s v="N/A"/>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6"/>
    <s v="Sedes de la Fuerza Pública y Organismos de Seguridad Adecuados y Construidos"/>
    <s v="Estudios, diseños, construcción, adecuación, mantenimiento e  interventoría"/>
    <m/>
    <m/>
    <m/>
    <m/>
    <m/>
    <x v="2"/>
    <m/>
    <m/>
    <m/>
    <s v="HUGO ALBERTO PARRA GALEANO"/>
    <s v="Tipo C:  Supervisión"/>
    <s v="Tecnica, Administrativa, Financiera."/>
  </r>
  <r>
    <x v="17"/>
    <s v="80141600"/>
    <s v="OPERACIÓN LOGISTICA OPERATIVOS FUERZA PÚBLICA, ORGASNISMOS DE SEGURIDAD Y JUSTICIA VF"/>
    <d v="2017-11-10T00:00:00"/>
    <s v="10 meses"/>
    <s v="Contratación directa"/>
    <s v="Recursos propios"/>
    <n v="1500000000"/>
    <n v="10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n v="7730"/>
    <n v="7730"/>
    <d v="2017-10-25T00:00:00"/>
    <s v="2017060108445"/>
    <n v="4600007716"/>
    <x v="1"/>
    <s v="METROPARQUES"/>
    <s v="En ejecución"/>
    <m/>
    <s v="HUGO ALBERTO PARRA GALEANO"/>
    <s v="Tipo C:  Supervisión"/>
    <s v="Tecnica, Administrativa, Financiera."/>
  </r>
  <r>
    <x v="17"/>
    <s v="80141600"/>
    <s v="OPERACIÓN LOGISTICA OPERATIVOS FUERZA PÚBLICA, ORGASNISMOS DE SEGURIDAD Y JUSTICIA "/>
    <d v="2018-07-01T00:00:00"/>
    <s v="6 meses"/>
    <s v="Contratación directa"/>
    <s v="Recursos propios"/>
    <n v="500000000"/>
    <n v="5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7"/>
    <n v="92111800"/>
    <s v="PAGO DE RECOMENSAS Y PROTECCION DE VÍCTIMAS Y TESTIGOS EN PRO DE LA SEGURIDAD Y LA CONVIVENCIA EN EL DEPARTAMENTO DE ANTIOQUIA VF 6000002266"/>
    <d v="2017-11-10T00:00:00"/>
    <s v="10 meses"/>
    <s v="Contratación directa"/>
    <s v="Recursos propios"/>
    <n v="24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n v="7751"/>
    <n v="7751"/>
    <d v="2017-10-25T00:00:00"/>
    <s v="2017060109184"/>
    <n v="4600007830"/>
    <x v="1"/>
    <s v="EMPRESA PARA LA SEGURIDAD URBANA"/>
    <s v="En ejecución"/>
    <m/>
    <s v="HUGO ALBERTO PARRA GALEANO"/>
    <s v="Tipo C:  Supervisión"/>
    <s v="Tecnica, Administrativa, Financiera."/>
  </r>
  <r>
    <x v="17"/>
    <n v="92111800"/>
    <s v="PAGO DE RECOMENSAS Y PROTECCION DE VÍCTIMAS Y TESTIGOS EN PRO DE LA SEGURIDAD Y LA CONVIVENCIA EN EL DEPARTAMENTO DE ANTIOQUIA VF 6000002266"/>
    <d v="2018-08-01T00:00:00"/>
    <s v="5 meses"/>
    <s v="Contratación directa"/>
    <s v="Recursos propios"/>
    <n v="100000000"/>
    <n v="1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7"/>
    <m/>
    <s v="APOYO A LA LOGISTICA E INTELIGENCIA D ELA FUERZA PUBLICA"/>
    <d v="2018-02-01T00:00:00"/>
    <s v="10 meses"/>
    <s v="selección abreviada"/>
    <s v="Recursos propios"/>
    <n v="173000000"/>
    <n v="173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7"/>
    <s v="72121400"/>
    <s v="CONSTRUCCION MANTENIMIENTO DE SEDES VF 600002423"/>
    <d v="2017-05-04T00:00:00"/>
    <s v="16 meses"/>
    <s v="Contratación Directa - Contratos Interadministrativos"/>
    <s v="Recursos propios"/>
    <n v="9019927066"/>
    <n v="1000000000"/>
    <s v="SI"/>
    <s v="Aprobadas"/>
    <s v="HUGO ALBERTO PARRA GALEANO"/>
    <s v="Sub secretario de seguridad y convivencia ciudadana"/>
    <s v="3838330"/>
    <s v="hugo.parra@antioquia.gov.co"/>
    <s v="Fortalecimiento a la Seguridad y Orden Público"/>
    <s v="Sedes de la Fuerza Pública y Organismos de Seguridad Adecuados y Construidos"/>
    <s v="Construcción, mejoramiento y dotación de sedes de la fuerza pública y organismos de seguridad de Antioquia "/>
    <s v="08-0011"/>
    <s v="Sedes de la Fuerza Pública y Organismos de Seguridad Adecuados y Construidos"/>
    <s v="Estudios, diseños, construcción, adecuación, mantenimiento e  interventoría"/>
    <n v="6718"/>
    <n v="6718"/>
    <d v="2017-03-27T00:00:00"/>
    <s v="2017060053415"/>
    <n v="4600006649"/>
    <x v="1"/>
    <s v="EMPRESA DE VIVIENDA DE ANTIOQUIA"/>
    <s v="En ejecución"/>
    <m/>
    <s v="HUGO ALBERTO PARRA GALEANO"/>
    <s v="Tipo C:  Supervisión"/>
    <s v="Tecnica, Administrativa, Financiera."/>
  </r>
  <r>
    <x v="17"/>
    <n v="15101500"/>
    <s v="COMBUSTIBLE FUERZA PUBLICA VF 600002460"/>
    <d v="2017-06-16T00:00:00"/>
    <s v="9 meses"/>
    <s v="Selección Abreviada - Subasta Inversa"/>
    <s v="Recursos propios"/>
    <n v="1420000000"/>
    <n v="200000000"/>
    <s v="SI"/>
    <s v="Aprobadas"/>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22-1002"/>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n v="7032"/>
    <n v="7032"/>
    <d v="2017-06-16T00:00:00"/>
    <s v="2017060084466"/>
    <n v="4600006924"/>
    <x v="1"/>
    <s v="DIEGO LPEZ S.A.S"/>
    <s v="En ejecución"/>
    <m/>
    <s v="HUGO ALBERTO PARRA GALEANO"/>
    <s v="Tipo C:  Supervisión"/>
    <s v="Tecnica, Administrativa, Financiera."/>
  </r>
  <r>
    <x v="17"/>
    <n v="15101500"/>
    <s v="COMBUSTIBLE FUERZA PUBLICA "/>
    <d v="2018-02-01T00:00:00"/>
    <s v="10 meses"/>
    <s v="Selección Abreviada - Subasta Inversa"/>
    <s v="Recursos propios"/>
    <n v="1000000000"/>
    <n v="10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s v="Suministro de combustible para Fuerza Pública, Organismos de Seguridad y Justicia"/>
    <m/>
    <m/>
    <m/>
    <m/>
    <m/>
    <x v="2"/>
    <m/>
    <m/>
    <m/>
    <s v="HUGO ALBERTO PARRA GALEANO"/>
    <s v="Tipo C:  Supervisión"/>
    <s v="Tecnica, Administrativa, Financiera."/>
  </r>
  <r>
    <x v="17"/>
    <n v="25101500"/>
    <s v="ADQUISICION DE PARQUE AUTOMOTOR (VEHÍCULOS, MOTOCICLETAS, BOTES Y MOTORES) PARA LA FUERZA PÚBLICA, ORGANISMOS DE SEGURIDAD Y J"/>
    <d v="2018-03-01T00:00:00"/>
    <s v="9 meses"/>
    <s v="Selección Abreviada - Acuerdo Marco de Precios"/>
    <s v="Recursos propios"/>
    <n v="2052971138"/>
    <n v="2052971138"/>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
    <s v="Compra de carros, motos para Fuerza Pública, Organismos de Seguridad y Justicia"/>
    <m/>
    <m/>
    <m/>
    <m/>
    <m/>
    <x v="2"/>
    <m/>
    <m/>
    <m/>
    <s v="HUGO ALBERTO PARRA GALEANO"/>
    <s v="Tipo C:  Supervisión"/>
    <s v="Tecnica, Administrativa, Financiera."/>
  </r>
  <r>
    <x v="17"/>
    <n v="92101700"/>
    <s v="FORTALECIMIENTO RESPONSABILIDAD PENAL ADOLECENTES VF 600002267"/>
    <d v="2018-05-01T00:00:00"/>
    <s v="12 meses"/>
    <s v="Otro Tipo de Contrato"/>
    <s v="Recursos propios"/>
    <n v="685763241"/>
    <n v="228000000"/>
    <s v="SI"/>
    <s v="Aprobadas"/>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n v="6863"/>
    <n v="6863"/>
    <m/>
    <s v="2017060076783"/>
    <n v="4600006749"/>
    <x v="0"/>
    <s v="IPSICOL"/>
    <s v="En ejecución"/>
    <m/>
    <s v="AICARDO URREGO USUGA"/>
    <s v="Tipo C:  Supervisión"/>
    <s v="Tecnica, Administrativa, Financiera."/>
  </r>
  <r>
    <x v="17"/>
    <n v="83111600"/>
    <s v=" TECNOLOGÍA PARA LA SEGURIDAD  -COMUNICACION MOVIL AVANTEL VF 600002265"/>
    <d v="2017-11-10T00:00:00"/>
    <s v="10 meses"/>
    <s v="Contratación Directa - No pluralidad de oferentes"/>
    <s v="Recursos propios"/>
    <n v="23500000"/>
    <n v="19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Organismos de Seguridad y Fuerza Pública, Fortalecidos y Dotados."/>
    <s v="Implementación de tecnologías y sistemas de información para la seguridad y convivencia ciudadana en el Departamento de Antioquia"/>
    <s v="22-1002"/>
    <s v="* Municipios con sistemas de recepción de denunicas en línea funcionando.  Organismos de Seguridad y Fuerza Pública, Fortalecidos y Dotados."/>
    <m/>
    <n v="7729"/>
    <n v="7729"/>
    <d v="2017-10-25T00:00:00"/>
    <s v="2017060108106"/>
    <n v="4600007647"/>
    <x v="1"/>
    <s v="AVANTEL S.A.S"/>
    <s v="En ejecución"/>
    <m/>
    <s v="HUGO ALBERTO PARRA GALEANO"/>
    <s v="Tipo C:  Supervisión"/>
    <s v="Tecnica, Administrativa, Financiera."/>
  </r>
  <r>
    <x v="17"/>
    <n v="50111500"/>
    <s v="SUMINISTRO DE VIVERES CARCEL YARUMITO "/>
    <d v="2018-06-01T00:00:00"/>
    <s v="6  meses"/>
    <s v="Mínima cuantía"/>
    <s v="Recursos propios"/>
    <n v="70000000"/>
    <n v="70000000"/>
    <s v="NO"/>
    <s v="N/A"/>
    <s v="VICTORIA E RAMIREZ VELEZ"/>
    <s v="SECRETARIA DE GOBIERNO"/>
    <s v="3838302"/>
    <s v="victoria.ramirez@antioquia.gov.co"/>
    <m/>
    <s v="Recursos de Funcionamiento"/>
    <s v="Recursos de Funcionamiento"/>
    <s v="N/A"/>
    <m/>
    <m/>
    <m/>
    <m/>
    <m/>
    <m/>
    <m/>
    <x v="2"/>
    <m/>
    <m/>
    <s v="Recursos de funcionamiento"/>
    <s v="VICTORIA E RAMIREZ VELEZ"/>
    <s v="Tipo C:  Supervisión"/>
    <s v="Tecnica, Administrativa, Financiera."/>
  </r>
  <r>
    <x v="17"/>
    <n v="86101700"/>
    <s v="FORTALECIMIENTO (CAPACITACIÓN Y ASISTENCIA TÉCNICA) BOMBEROS"/>
    <d v="2018-02-01T00:00:00"/>
    <s v="8 meses"/>
    <s v="Selección Abreviada - Menor Cuantía"/>
    <s v="Recursos propios"/>
    <n v="282921422"/>
    <n v="282921422"/>
    <s v="NO"/>
    <s v="N/A"/>
    <s v="AICARDO URREGO USUGA"/>
    <s v="DIRECTOR DE APOYO INSTITUCIONAL"/>
    <s v="3838350"/>
    <s v="aicardo.urrego@antioquia.gov.co"/>
    <s v="Sistema Departamental de Bomberos"/>
    <s v="Cuerpos de Bomberos tecnificados y capacitados "/>
    <s v="Sistema Departamental de Bomberos"/>
    <s v="23-00007"/>
    <s v="Cuerpos de Bomberos tecnificados y capacitados "/>
    <m/>
    <m/>
    <m/>
    <m/>
    <m/>
    <m/>
    <x v="2"/>
    <m/>
    <m/>
    <m/>
    <s v="AICARDO URREGO USUGA"/>
    <s v="Tipo C:  Supervisión"/>
    <s v="Tecnica, Administrativa, Financiera."/>
  </r>
  <r>
    <x v="17"/>
    <n v="44100000"/>
    <s v="FORTALECIMIENTIO TECNOLOGICO ORGANISMO DE TRANSITO"/>
    <d v="2018-02-01T00:00:00"/>
    <s v="10 Meses"/>
    <s v="Selección Abreviada - Subasta Inversa"/>
    <s v="Recursos propios"/>
    <n v="481949000"/>
    <n v="481949000"/>
    <s v="NO"/>
    <s v="N/A"/>
    <s v="CARLOS MARIO MARIN MARIN"/>
    <s v="GERENTE"/>
    <s v="3839336"/>
    <s v="carlosalberto.marin@antioquia.gov.co"/>
    <s v="Fortalecimiento Institucional en Transporte y Transito en el Departamento de Antioquia"/>
    <s v="Sedes operativas de Movilidad dotadas y operando"/>
    <s v="Fortalecimiento Institucional en Transporte y Tránsito en el Departamento de Antioquia"/>
    <s v="22-0218"/>
    <s v="Municipios sin organismos de tránsito con Programas Integrales en Seguridad Vial"/>
    <s v="Municipios sin organismos de tránsito con Programas Integrales en Seguridad Vial"/>
    <m/>
    <m/>
    <m/>
    <m/>
    <m/>
    <x v="2"/>
    <m/>
    <m/>
    <m/>
    <s v="CARLOS MARIO MARIN MARIN"/>
    <s v="Tipo C:  Supervisión"/>
    <s v="Tecnica, Administrativa, Financiera."/>
  </r>
  <r>
    <x v="17"/>
    <n v="83111600"/>
    <s v="COMUNICACION MOVIL AVANTEL "/>
    <d v="2018-09-01T00:00:00"/>
    <s v="3 meses"/>
    <s v="Contratación Directa - No pluralidad de oferentes"/>
    <s v="Recursos propios"/>
    <n v="10000000"/>
    <n v="1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7"/>
    <n v="92121900"/>
    <s v="BOTES Y MOTORES FZA PUBLICA"/>
    <m/>
    <s v="5 meses"/>
    <s v="Selección Abreviada - Subasta Inversa"/>
    <s v="Recursos propios"/>
    <n v="400000000"/>
    <n v="400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7"/>
    <n v="93151500"/>
    <s v="ATENCION VICTIMAS Y DERECHOS HUMANOS VF600002424"/>
    <d v="2017-06-22T00:00:00"/>
    <s v="10 meses y 15 días"/>
    <s v="Contratación Directa - Contratos Interadministrativos"/>
    <s v="Recursos propios"/>
    <n v="1639500000"/>
    <n v="350000000"/>
    <s v="SI"/>
    <s v="Aprobadas"/>
    <s v="CARLOS MARIO VANEGAS CALLE"/>
    <s v="DIRECTOR DE DERECHOS HUMANOS"/>
    <s v="3839107"/>
    <s v="carlos.vanegas@antioquia. Gov.co"/>
    <m/>
    <m/>
    <m/>
    <s v="22-0223"/>
    <m/>
    <m/>
    <n v="7158"/>
    <n v="7158"/>
    <d v="2017-06-20T00:00:00"/>
    <s v="2017060089213"/>
    <n v="46000006932"/>
    <x v="1"/>
    <s v="EMPRESA SOCIAL DEL ESTADO HOSPITAL MENTAL DE ANTIOQUIA"/>
    <s v="En ejecución"/>
    <m/>
    <s v="CARLOS MARIO VANEGAS CALLE"/>
    <s v="Tipo C:  Supervisión"/>
    <s v="Tecnica, Administrativa, Financiera."/>
  </r>
  <r>
    <x v="17"/>
    <n v="93151500"/>
    <s v="ATENCION VICTIMAS Y DERECHOS HUMANOS VF 6000002425"/>
    <d v="2017-06-22T00:00:00"/>
    <s v="10 meses y 15 días"/>
    <s v="Contratación Directa - Contratos Interadministrativos"/>
    <s v="Recursos propios"/>
    <n v="1639500000"/>
    <n v="187500000"/>
    <s v="SI"/>
    <s v="Aprobadas"/>
    <s v="CARLOS MARIO VANEGAS CALLE"/>
    <s v="DIRECTOR DE DERECHOS HUMANOS"/>
    <s v="3839107"/>
    <s v="carlos.vanegas@antioquia. Gov.co"/>
    <m/>
    <m/>
    <m/>
    <s v="22-0222"/>
    <m/>
    <m/>
    <n v="7158"/>
    <n v="7158"/>
    <d v="2017-06-20T00:00:00"/>
    <s v="2017060089213"/>
    <n v="46000006932"/>
    <x v="1"/>
    <s v="EMPRESA SOCIAL DEL ESTADO HOSPITAL MENTAL DE ANTIOQUIA"/>
    <s v="En ejecución"/>
    <m/>
    <s v="CARLOS MARIO VANEGAS CALLE"/>
    <s v="Tipo C:  Supervisión"/>
    <s v="Tecnica, Administrativa, Financiera."/>
  </r>
  <r>
    <x v="17"/>
    <n v="93151500"/>
    <s v="ATENCION VICTIMAS Y DERECHOS HUMANOS "/>
    <d v="2017-07-01T00:00:00"/>
    <s v="6 meses"/>
    <s v="Contratación Directa - Contratos Interadministrativos"/>
    <s v="Recursos propios"/>
    <n v="212500000"/>
    <n v="212500000"/>
    <s v="NO"/>
    <s v="N/A"/>
    <s v="CARLOS MARIO VANEGAS CALLE"/>
    <s v="DIRECTOR DE DERECHOS HUMANOS"/>
    <s v="3839107"/>
    <s v="carlos.vanegas@antioquia. Gov.co"/>
    <m/>
    <m/>
    <m/>
    <s v="22-0222"/>
    <m/>
    <m/>
    <m/>
    <m/>
    <m/>
    <m/>
    <m/>
    <x v="2"/>
    <m/>
    <m/>
    <m/>
    <s v="CARLOS MARIO VANEGAS CALLE"/>
    <s v="Tipo C:  Supervisión"/>
    <s v="Tecnica, Administrativa, Financiera."/>
  </r>
  <r>
    <x v="17"/>
    <n v="93151500"/>
    <s v="APOYO A LA ACCION INTEGRAL CONTRA MINAS ANTIPERSONALES"/>
    <d v="2017-07-01T00:00:00"/>
    <s v="6 meses"/>
    <s v="Contratación Directa - Contratos Interadministrativos"/>
    <s v="Recursos propios"/>
    <n v="250000000"/>
    <n v="250000000"/>
    <s v="NO"/>
    <s v="N/A"/>
    <s v="CARLOS MARIO VANEGAS CALLE"/>
    <s v="DIRECTOR DE DERECHOS HUMANOS"/>
    <s v="3839107"/>
    <s v="carlos.vanegas@antioquia. Gov.co"/>
    <s v="Acción Integral contra Minas Antipersonal (MAP), Munición sin Explotar (MUSE) y Artefactos Explosivos Improvisados (AEI)"/>
    <s v="Víctimas de Minas Antipersonal (MAP), (MUSE) y (AEI) Caracterizadas_x000a_Estrategia de Educación en el Riesgo de Minas Antipersonal  y comportamientos seguros._x000a_"/>
    <m/>
    <s v="22-0075"/>
    <m/>
    <m/>
    <m/>
    <m/>
    <m/>
    <m/>
    <m/>
    <x v="2"/>
    <m/>
    <m/>
    <m/>
    <s v="CARLOS MARIO VANEGAS CALLE"/>
    <s v="Tipo C:  Supervisión"/>
    <s v="Tecnica, Administrativa, Financiera."/>
  </r>
  <r>
    <x v="17"/>
    <n v="80101500"/>
    <s v="IMPLEMENTACION TECNOLOGICA Y SISTEMAS DE INFORMACION"/>
    <d v="2018-02-01T00:00:00"/>
    <s v="10 meses"/>
    <s v="Licitación pública"/>
    <s v="Recursos propios"/>
    <n v="4000000000"/>
    <n v="400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7"/>
    <n v="93141500"/>
    <s v="APOYO LOGISTICO EVENTOS"/>
    <d v="2018-02-01T00:00:00"/>
    <s v="10 meses"/>
    <s v="Mínima cuantía"/>
    <s v="Recursos propios"/>
    <n v="70000000"/>
    <n v="7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7"/>
    <n v="92101700"/>
    <s v="FORTALECIMIENTO RESPONSABILIDAD PENAL ADOLECENTES "/>
    <d v="2018-07-01T00:00:00"/>
    <s v="6 meses"/>
    <s v="Otro Tipo de Contrato"/>
    <s v="Recursos propios"/>
    <n v="267096431"/>
    <n v="267096431"/>
    <s v="NO"/>
    <s v="N/A"/>
    <s v="AICARDO URREGO USUGA"/>
    <s v="DIRECTOR DE APOYO INSTITUCIONAL"/>
    <s v="3838350"/>
    <s v="aicardo.urrego@antioquia.gov.co"/>
    <s v="Antioquia Convive y es Justa"/>
    <s v="Cupos para la atención de adolescentes infractores de la Ley Penal pagados"/>
    <s v="Antioquia Convive y es Justa"/>
    <s v="09-005"/>
    <s v="Cupos para la atención de adolescentes infractores de la Ley Penal pagados"/>
    <m/>
    <m/>
    <m/>
    <m/>
    <m/>
    <m/>
    <x v="2"/>
    <m/>
    <m/>
    <m/>
    <s v="AICARDO URREGO USUGA"/>
    <s v="Tipo C:  Supervisión"/>
    <s v="Tecnica, Administrativa, Financiera."/>
  </r>
  <r>
    <x v="17"/>
    <n v="93141500"/>
    <s v="OPERADOR LOGISTICO COMUNICACIONES VF600002353"/>
    <d v="2018-04-01T00:00:00"/>
    <s v="15 meses"/>
    <s v="Contratación Directa - Contratos Interadministrativos"/>
    <s v="Recursos propios"/>
    <n v="472500000"/>
    <n v="52500000"/>
    <s v="SI"/>
    <s v="Aprobadas"/>
    <s v="AICARDO URREGO USUGA"/>
    <s v="DIRECTOR DE APOYO INSTITUCIONAL"/>
    <s v="3838350"/>
    <s v="aicardo.urrego@antioquia.gov.co"/>
    <m/>
    <m/>
    <m/>
    <s v="22-00224"/>
    <m/>
    <m/>
    <m/>
    <m/>
    <m/>
    <m/>
    <m/>
    <x v="2"/>
    <m/>
    <m/>
    <s v="Traslado de CDP  a la Oficina de comunicaciones para la adición del contrato para el operador logistico "/>
    <s v="AICARDO URREGO USUGA"/>
    <s v="Tipo C:  Supervisión"/>
    <s v="Tecnica, Administrativa, Financiera."/>
  </r>
  <r>
    <x v="17"/>
    <n v="43211500"/>
    <s v="FORTALECIMIENTO DE INTITUCIONES QUE BRINDAN SERVICIO DE JUSTICIA FORMAL Y NO FORMAL"/>
    <d v="2018-03-01T00:00:00"/>
    <s v="8 meses"/>
    <s v="Selección Abreviada - Subasta Inversa"/>
    <s v="Recursos propios"/>
    <n v="547500000"/>
    <n v="547500000"/>
    <s v="NO"/>
    <s v="N/A"/>
    <s v="AICARDO URREGO USUGA"/>
    <s v="DIRECTOR DE APOYO INSTITUCIONAL"/>
    <s v="3838350"/>
    <s v="aicardo.urrego@antioquia.gov.co"/>
    <s v="Antioquia Convive y es Justa"/>
    <s v="Casas de Justicia, Inspecciones de Policía, Comisarías de Familia, Puntos de Atención para la Conciliación en Equidad y Centros de Paz adecuados"/>
    <s v="Antioquia Convive y es Justa"/>
    <s v="22-0024"/>
    <s v="Casas de Justicia, Inspecciones de Policía, Comisarías de Familia, Puntos de Atención para la Conciliación en Equidad y Centros de Paz adecuados"/>
    <m/>
    <m/>
    <m/>
    <m/>
    <m/>
    <m/>
    <x v="2"/>
    <m/>
    <m/>
    <m/>
    <s v="AICARDO URREGO USUGA"/>
    <s v="Tipo C:  Supervisión"/>
    <s v="Tecnica, Administrativa, Financiera."/>
  </r>
  <r>
    <x v="17"/>
    <n v="93141500"/>
    <s v="OPERADOR LOGISTICO COMUNICACIONES VF600002355"/>
    <d v="2018-04-01T00:00:00"/>
    <s v="15 meses"/>
    <s v="Contratación Directa - Contratos Interadministrativos"/>
    <s v="Recursos propios"/>
    <n v="472500000"/>
    <n v="5250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2"/>
    <m/>
    <m/>
    <s v="Traslado de CDP  a la Oficina de comunicaciones para la adición del contrato para el operador logistico "/>
    <s v="HUGO ALBERTO PARRA GALEANO"/>
    <s v="Tipo C:  Supervisión"/>
    <s v="Tecnica, Administrativa, Financiera."/>
  </r>
  <r>
    <x v="17"/>
    <n v="93141500"/>
    <s v="OPERADOR LOGISTICO COMUNICACIONES "/>
    <d v="2018-07-01T00:00:00"/>
    <s v="6 meses"/>
    <s v="Contratación Directa - Contratos Interadministrativos"/>
    <s v="Recursos propios"/>
    <n v="60000000"/>
    <n v="6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2"/>
    <m/>
    <m/>
    <s v="Traslado de CDP  a la Oficina de comunicaciones para la adición del contrato para el operador logistico "/>
    <s v="HUGO ALBERTO PARRA GALEANO"/>
    <s v="Tipo C:  Supervisión"/>
    <s v="Tecnica, Administrativa, Financiera."/>
  </r>
  <r>
    <x v="17"/>
    <n v="93141500"/>
    <s v="CENTRAL DE MEDIOS VF 600002365"/>
    <d v="2018-04-01T00:00:00"/>
    <s v="15 meses"/>
    <s v="Contratación Directa - Contratos Interadministrativos"/>
    <s v="Recursos propios"/>
    <n v="472500000"/>
    <n v="68750000"/>
    <s v="SI"/>
    <s v="Aprobadas"/>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22-1002"/>
    <s v="* Municipios con implementación de estrategias de prevención y promoción de justicia, seguridad y orden Público._x000a_*Organismos de Seguridad y Fuerza Pública, Fortalecidos y Dotados."/>
    <m/>
    <m/>
    <m/>
    <m/>
    <m/>
    <m/>
    <x v="2"/>
    <m/>
    <m/>
    <s v="Traslado de CDP  a la Oficina de comunicaciones para la adición del contrato para central de medios"/>
    <s v="HUGO ALBERTO PARRA GALEANO"/>
    <s v="Tipo C:  Supervisión"/>
    <s v="Tecnica, Administrativa, Financiera."/>
  </r>
  <r>
    <x v="17"/>
    <n v="83111600"/>
    <s v="VF 6000002265 OPERADOR TELEFONIA MOVIL"/>
    <d v="2017-11-10T00:00:00"/>
    <s v="10 meses"/>
    <s v="Contratación Directa - Prestación de Servicios y de Apoyo a la Gestión Persona Jurídica"/>
    <s v="Recursos propios"/>
    <n v="116000000"/>
    <n v="80000000"/>
    <s v="SI"/>
    <s v="Aprobadas"/>
    <s v="HUGO ALBERTO PARRA GALEANO"/>
    <s v="Sub secretario de seguridad y convivencia ciudadana"/>
    <s v="3838330"/>
    <s v="hugo.parra@antioquia.gov.co"/>
    <s v="Fortalecimiento a la Seguridad y Orden Público"/>
    <s v="_x000a_*Organismos de Seguridad y Fuerza Pública, Fortalecidos y Dotados."/>
    <s v="Apoyo en su Logística e Inteligencia a la Fuerza Pública y Organismos de Seguridad en Antioquia"/>
    <s v="08-0011"/>
    <s v="_x000a_*Organismos de Seguridad y Fuerza Pública, Fortalecidos y Dotados."/>
    <m/>
    <n v="7731"/>
    <n v="7731"/>
    <d v="2017-10-25T00:00:00"/>
    <s v="2017060108105"/>
    <n v="4600007667"/>
    <x v="1"/>
    <s v="COMCEL S.A."/>
    <s v="En ejecución"/>
    <m/>
    <s v="HUGO ALBERTO PARRA GALEANO"/>
    <s v="Tipo C:  Supervisión"/>
    <s v="Tecnica, Administrativa, Financiera."/>
  </r>
  <r>
    <x v="17"/>
    <n v="83111600"/>
    <s v="OPERADOR TELEFONIA CELULAR "/>
    <d v="2018-08-01T00:00:00"/>
    <s v="4 meses y 15 días"/>
    <s v="Contratación directa"/>
    <s v="Recursos propios"/>
    <n v="80000000"/>
    <n v="8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2"/>
    <m/>
    <m/>
    <m/>
    <s v="HUGO ALBERTO PARRA GALEANO"/>
    <s v="Tipo C:  Supervisión"/>
    <s v="Tecnica, Administrativa, Financiera."/>
  </r>
  <r>
    <x v="17"/>
    <n v="16111500"/>
    <s v="ELEMENTOS OFICINA"/>
    <d v="2017-04-01T00:00:00"/>
    <s v="8 meses"/>
    <s v="Selección Abreviada - Subasta Inversa"/>
    <s v="Recursos propios"/>
    <n v="300000000"/>
    <n v="300000000"/>
    <s v="NO"/>
    <s v="N/A"/>
    <s v="HUGO ALBERTO PARRA GALEANO"/>
    <s v="Sub secretario de seguridad y convivencia ciudadana"/>
    <s v="3838330"/>
    <s v="hugo.parra@antioquia.gov.co"/>
    <s v="Fortalecimiento a la Seguridad y Orden Público"/>
    <s v="*Organismos de Seguridad y Fuerza Pública, Fortalecidos y Dotados."/>
    <s v="Apoyo en su Logística e Inteligencia a la Fuerza Pública y Organismos de Seguridad en Antioquia"/>
    <s v="22-1002"/>
    <s v="*Organismos de Seguridad y Fuerza Pública, Fortalecidos y Dotados."/>
    <m/>
    <m/>
    <m/>
    <m/>
    <m/>
    <m/>
    <x v="2"/>
    <m/>
    <m/>
    <m/>
    <s v="HUGO ALBERTO PARRA GALEANO"/>
    <s v="Tipo C:  Supervisión"/>
    <s v="Tecnica, Administrativa, Financiera."/>
  </r>
  <r>
    <x v="17"/>
    <n v="93141500"/>
    <s v="OPERADOR LOGISTICO  VF600002354"/>
    <d v="2018-04-01T00:00:00"/>
    <s v="15 meses"/>
    <s v="Contratación Directa - Contratos Interadministrativos"/>
    <s v="Recursos propios"/>
    <n v="472500000"/>
    <n v="52500000"/>
    <s v="SI"/>
    <s v="Aprobadas"/>
    <s v="CARLOS MARIO MARIN MARIN"/>
    <s v="GERENTE"/>
    <s v="3839336"/>
    <s v="carlosalberto.marin@antioquia.gov.co"/>
    <m/>
    <m/>
    <m/>
    <s v="08-00003"/>
    <m/>
    <m/>
    <m/>
    <m/>
    <m/>
    <m/>
    <m/>
    <x v="2"/>
    <m/>
    <m/>
    <s v="Traslado de CDP  a la Oficina de comunicaciones para la adición del contrato para el operador logistico "/>
    <s v="CARLOS MARIO MARIN MARIN"/>
    <s v="Tipo C:  Supervisión"/>
    <s v="Tecnica, Administrativa, Financiera."/>
  </r>
  <r>
    <x v="17"/>
    <m/>
    <s v="MEDIOS DE  COMUNICACION VF600002366"/>
    <d v="2018-02-01T00:00:00"/>
    <n v="10"/>
    <s v="Contratación Directa - Contratos Interadministrativos"/>
    <s v="Recursos propios"/>
    <n v="68750000"/>
    <n v="68750000"/>
    <s v="NO"/>
    <s v="N/A"/>
    <s v="CARLOS MARIO MARIN MARIN"/>
    <s v="GERENTE"/>
    <s v="3839336"/>
    <s v="carlosalberto.marin@antioquia.gov.co"/>
    <m/>
    <m/>
    <m/>
    <s v="08-0003"/>
    <m/>
    <m/>
    <m/>
    <m/>
    <m/>
    <m/>
    <m/>
    <x v="2"/>
    <m/>
    <m/>
    <s v="Traslado de CDP  a la Oficina de comunicaciones para la adición del contrato para central de medios"/>
    <s v="CARLOS MARIO MARIN MARIN"/>
    <s v="Tipo C:  Supervisión"/>
    <s v="Tecnica, Administrativa, Financiera."/>
  </r>
  <r>
    <x v="17"/>
    <n v="81161700"/>
    <s v="SERVICIO COMUNICACIÓN MOVIL PDA VF6000002459"/>
    <d v="2016-12-20T00:00:00"/>
    <s v="13 meses"/>
    <s v="Contratación Directa - No pluralidad de oferentes"/>
    <s v="Recursos propios"/>
    <n v="436720000"/>
    <n v="143000000"/>
    <s v="SI"/>
    <s v="Aprobadas"/>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n v="6280"/>
    <n v="6280"/>
    <d v="2016-12-16T00:00:00"/>
    <s v="2016060099711"/>
    <n v="4600006147"/>
    <x v="1"/>
    <s v="AVANTEL S.A.S"/>
    <s v="En ejecución"/>
    <m/>
    <s v="HUGO ALBERTO PARRA GALEANO"/>
    <s v="Tipo C:  Supervisión"/>
    <s v="Tecnica, Administrativa, Financiera."/>
  </r>
  <r>
    <x v="17"/>
    <n v="81161700"/>
    <s v="SERVICIO COMUNICACIÓN MOVIL PDA "/>
    <d v="2018-05-15T00:00:00"/>
    <s v="6 meses y 15 días"/>
    <s v="Contratación Directa - No pluralidad de oferentes"/>
    <s v="Recursos propios"/>
    <n v="350000000"/>
    <n v="350000000"/>
    <s v="NO"/>
    <s v="N/A"/>
    <s v="HUGO ALBERTO PARRA GALEANO"/>
    <s v="Sub secretario de seguridad y convivencia ciudadana"/>
    <s v="3838330"/>
    <s v="hugo.parra@antioquia.gov.co"/>
    <s v="Fortalecimiento a la Seguridad y Orden Público"/>
    <s v="* Municipios con sistemas de recepción de denunicas en línea funcionando._x000a_Municipios con implementación de estrategias de prevención y promoción de justicia, seguridad y orden Público._x000a_*Organismos de Seguridad y Fuerza Pública, Fortalecidos y Dotados."/>
    <s v="Implementación de tecnologías y sistemas de información para la seguridad y convivencia ciudadana en el Departamento de Antioquia"/>
    <s v="08-0014"/>
    <s v="* Municipios con sistemas de recepción de denunicas en línea funcionando._x000a_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7"/>
    <n v="86101700"/>
    <s v="APOYO E IMPLEMENTACION DE PROGRAMAS MPALES PAZES"/>
    <d v="2018-02-01T00:00:00"/>
    <s v="10 meses"/>
    <s v="Selección Abreviada - Menor Cuantía"/>
    <s v="Recursos propios"/>
    <n v="187000000"/>
    <n v="187000000"/>
    <s v="NO"/>
    <s v="N/A"/>
    <s v="HUGO ALBERTO PARRA GALEANO"/>
    <s v="Sub secretario de seguridad y convivencia ciudadana"/>
    <s v="3838330"/>
    <s v="hugo.parra@antioquia.gov.co"/>
    <s v="Fortalecimiento a la Seguridad y Orden Público"/>
    <s v="*Organismos de Seguridad y Fuerza Pública, Fortalecidos y Dotados. _x000a_* Municipios con implementación de estrategias de prevención y promoción de justicia, seguridad y orden Público._x000a_"/>
    <s v="Apoyo en su Logística e Inteligencia a la Fuerza Pública y Organismos de Seguridad en Antioquia"/>
    <s v="08-0011"/>
    <s v="*Organismos de Seguridad y Fuerza Pública, Fortalecidos y Dotados. _x000a_* Municipios con implementación de estrategias de prevención y promoción de justicia, seguridad y orden Público._x000a_"/>
    <m/>
    <m/>
    <m/>
    <m/>
    <m/>
    <m/>
    <x v="2"/>
    <m/>
    <m/>
    <m/>
    <s v="HUGO ALBERTO PARRA GALEANO"/>
    <s v="Tipo C:  Supervisión"/>
    <s v="Tecnica, Administrativa, Financiera."/>
  </r>
  <r>
    <x v="17"/>
    <n v="500000000"/>
    <s v="SUMINISTRO DE VÍVERES FUERZA PÚBLICA, ORGANISMOS DE SEGURIDAD Y JUSTICIA"/>
    <d v="2018-02-01T00:00:00"/>
    <s v="10 meses"/>
    <s v="Selección Abreviada - Subasta Inversa"/>
    <s v="Recursos propios"/>
    <n v="400000000"/>
    <n v="40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7"/>
    <s v="78101800"/>
    <s v="TRANSPORTE REGISTRADURIA"/>
    <d v="2020-01-01T00:00:00"/>
    <s v="10 meses"/>
    <s v="Selección Abreviada - Subasta Inversa"/>
    <s v="Recursos propios"/>
    <n v="300000000"/>
    <n v="300000000"/>
    <s v="NO"/>
    <s v="N/A"/>
    <s v="AICARDO URREGO USUGA"/>
    <s v="DIRECTOR DE APOYO INSTITUCIONAL"/>
    <s v="3838350"/>
    <s v="aicardo.urrego@antioquia.gov.co"/>
    <m/>
    <s v="Recursos de Funcionamiento"/>
    <s v="Recursos de Funcionamiento"/>
    <s v="23-00007"/>
    <m/>
    <m/>
    <n v="8029"/>
    <n v="20281"/>
    <d v="2018-01-29T00:00:00"/>
    <m/>
    <m/>
    <x v="5"/>
    <m/>
    <m/>
    <s v="Recursos de funcionamiento"/>
    <s v="AICARDO URREGO USUGA"/>
    <s v="Tipo C:  Supervisión"/>
    <s v="Tecnica, Administrativa, Financiera."/>
  </r>
  <r>
    <x v="17"/>
    <s v="20102301"/>
    <s v="PRESTACIÓN DE SERVICIO DE COORDINADOR BOMBEROS"/>
    <d v="2018-02-01T00:00:00"/>
    <s v="11 meses"/>
    <s v="Contratación Directa - Prestación de Servicios y de Apoyo a la Gestión Persona Natural"/>
    <s v="Recursos propios"/>
    <n v="35000000"/>
    <n v="35000000"/>
    <s v="NO"/>
    <s v="N/A"/>
    <s v="VICTORIA E RAMIREZ VELEZ"/>
    <s v="SECRETARIA DE GOBIERNO"/>
    <s v="3838302"/>
    <m/>
    <m/>
    <m/>
    <m/>
    <m/>
    <m/>
    <m/>
    <n v="8050"/>
    <n v="20612"/>
    <m/>
    <m/>
    <m/>
    <x v="4"/>
    <m/>
    <m/>
    <m/>
    <s v="VICTORIA E RAMIREZ VELEZ"/>
    <s v="Tipo C:  Supervisión"/>
    <s v="Tecnica, Administrativa, Financiera."/>
  </r>
  <r>
    <x v="17"/>
    <s v="90101600"/>
    <s v="ALIMENTACIÓN  REGISTRADURIA"/>
    <d v="2020-03-01T00:00:00"/>
    <s v="9 meses"/>
    <s v="Selección Abreviada - Subasta Inversa"/>
    <s v="Recursos propios"/>
    <n v="300000000"/>
    <n v="300000000"/>
    <s v="NO"/>
    <s v="N/A"/>
    <s v="AICARDO URREGO USUGA"/>
    <s v="DIRECTOR DE APOYO INSTITUCIONAL"/>
    <s v="3838350"/>
    <s v="aicardo.urrego@antioquia.gov.co"/>
    <m/>
    <s v="Recursos de Funcionamiento"/>
    <s v="Recursos de Funcionamiento"/>
    <s v="23-00007"/>
    <m/>
    <m/>
    <n v="8029"/>
    <n v="20281"/>
    <d v="2018-01-29T00:00:00"/>
    <m/>
    <m/>
    <x v="5"/>
    <m/>
    <m/>
    <s v="Recursos de funcionamiento"/>
    <s v="AICARDO URREGO USUGA"/>
    <s v="Tipo C:  Supervisión"/>
    <s v="Tecnica, Administrativa, Financiera."/>
  </r>
  <r>
    <x v="17"/>
    <s v="90101600"/>
    <s v="ALIMENTACIÓN  FONDO DE SEGURIDAD"/>
    <d v="2020-03-01T00:00:00"/>
    <s v="10 meses"/>
    <s v="Selección Abreviada - Subasta Inversa"/>
    <s v="Recursos propios"/>
    <n v="150000000"/>
    <n v="150000000"/>
    <s v="NO"/>
    <s v="N/A"/>
    <s v="HUGO ALBERTO PARRA GALEANO"/>
    <s v="Sub secretario de seguridad y convivencia ciudadana"/>
    <s v="3838330"/>
    <s v="hugo.parra@antioquia.gov.co"/>
    <s v="Fortalecimiento a la Seguridad y Orden Público"/>
    <s v="* Municipios con implementación de estrategias de prevención y promoción de justicia, seguridad y orden Público._x000a_*Organismos de Seguridad y Fuerza Pública, Fortalecidos y Dotados."/>
    <s v="Apoyo en su Logística e Inteligencia a la Fuerza Pública y Organismos de Seguridad en Antioquia"/>
    <s v="08-0011"/>
    <s v="* Municipios con implementación de estrategias de prevención y promoción de justicia, seguridad y orden Público._x000a_*Organismos de Seguridad y Fuerza Pública, Fortalecidos y Dotados."/>
    <m/>
    <m/>
    <m/>
    <m/>
    <m/>
    <m/>
    <x v="2"/>
    <m/>
    <m/>
    <m/>
    <s v="HUGO ALBERTO PARRA GALEANO"/>
    <s v="Tipo C:  Supervisión"/>
    <s v="Tecnica, Administrativa, Financiera."/>
  </r>
  <r>
    <x v="17"/>
    <s v="43211500"/>
    <s v="DOTACIÓN  REGISTRADURIA"/>
    <d v="2018-04-01T00:00:00"/>
    <s v="5meses"/>
    <s v="Selección Abreviada - Subasta Inversa"/>
    <s v="Recursos propios"/>
    <n v="315444000"/>
    <n v="350444000"/>
    <s v="NO"/>
    <s v="N/A"/>
    <s v="AICARDO URREGO USUGA"/>
    <s v="DIRECTOR DE APOYO INSTITUCIONAL"/>
    <s v="3838350"/>
    <s v="aicardo.urrego@antioquia.gov.co"/>
    <m/>
    <s v="Recursos de Funcionamiento"/>
    <s v="Recursos de Funcionamiento"/>
    <s v="23-00007"/>
    <m/>
    <m/>
    <m/>
    <m/>
    <m/>
    <m/>
    <m/>
    <x v="2"/>
    <m/>
    <m/>
    <s v="Recursos de funcionamiento"/>
    <s v="AICARDO URREGO USUGA"/>
    <s v="Tipo C:  Supervisión"/>
    <s v="Tecnica, Administrativa, Financiera."/>
  </r>
  <r>
    <x v="18"/>
    <s v="80111620"/>
    <s v="Contrato interadministrativo para apoyar, en el desarrollo y ejecución de la Estrategia Integral del Control a las Rentas Ilícitas para el Fortalecimiento de las Rentas Oficiales como Fuente de Inversión social en el Departamento de Antioquia."/>
    <d v="2017-10-27T00:00:00"/>
    <s v="14 meses"/>
    <s v="Contratación Directa - Contratos Interadministrativos"/>
    <s v="Inversión"/>
    <n v="5050000000"/>
    <n v="5050000000"/>
    <s v="SI"/>
    <s v="Aprobadas"/>
    <s v="Norman Harry Posada"/>
    <s v="Director de Rentas"/>
    <s v="3835152"/>
    <s v="norman.harry@antioquia.gov.co"/>
    <s v="Fortalecimiento de los ingresos departamentales"/>
    <s v="Incremento en los Ingresos totales del Departamento "/>
    <s v="Fortalecimiento de las rentas oficiales como fuente de inversión social en el Departamento de Antioquia"/>
    <s v="22-1144"/>
    <s v="Realización de operativos permanentes de control en las 9 Subregiones de Antioquia con el fin de contrarrestar el contrabando, falsificación, adulteración o explotación ilegal de las rentas propias del departamento, en lo relacionado con el impuesto al consumo de bebidas alcohólicas, tabacos y cigarrillos, la sobretasa de la gasolina, impuesto al degüello de ganado mayor y a los recursos transferidos de los juegos de suerte y azar."/>
    <s v="Actividades tendientes a contrarrestar el contrabando, la falsificación y evasión en las diferentes Rentas Departamentales, fortaleciendo las relaciones con entidades nacionales y generando mayores ingresos."/>
    <n v="7710"/>
    <s v="19846-19847"/>
    <d v="2017-11-09T00:00:00"/>
    <n v="20172541265455"/>
    <n v="4600007630"/>
    <x v="1"/>
    <s v="TECNOLOGICO DE ANTIOQUIA"/>
    <s v="En ejecución"/>
    <m/>
    <s v="Angela Piedad Soto Marin y Daniel Gomez "/>
    <s v="Tipo B2: Supervisión Colegiada"/>
    <s v="Tecnica, Administrativa, Financiera, juridca y contable "/>
  </r>
  <r>
    <x v="18"/>
    <n v="80101600"/>
    <s v="Apoyar la gestión de la Gobernación de Antioquia en el saneamiento, depuración, identificación física, jurídica, contable de los bienes fiscales y de uso público de propiedad del Departamento de Antioquia."/>
    <d v="2017-11-10T00:00:00"/>
    <s v="14 meses"/>
    <s v="Contratación Directa - Contratos Interadministrativos"/>
    <s v="Inversión"/>
    <n v="1000000000"/>
    <n v="800000000"/>
    <s v="SI"/>
    <s v="Aprobadas"/>
    <s v="Jhonatan Suarez Osorio"/>
    <s v="Director de Bienes"/>
    <s v="3838123"/>
    <s v="jhonatan.suarez@antioquia.gov.co"/>
    <s v="Fortalecimiento de los ingresos departamentales"/>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s v="Mejoramiento de la Hacienda Pública del Departamento de Antioquia"/>
    <s v="22-0154"/>
    <s v="Estabilización de las Finanzas Departamentales, en el campo presupuestal, financiero, y contable."/>
    <s v="análisis y registro en el nuevo sistema de 1.000 escrituras; el_x000a_estudio técnico y jurídico con su respectiva georreferenciación del 80% de los predios_x000a_identificados dentro de dichas escrituras; realizar el avalúo comercial de 800 predios_x000a_identificados y el registro contable en el módulo SAP del 100% de los predios encontrados_x000a_en las escrituras públicas que reposan en la Dirección de Bienes Muebles Inmuebles y_x000a_Seguros y que se encuentran inscritas en el viejo sistema registral"/>
    <n v="7749"/>
    <n v="19629"/>
    <d v="2017-11-08T00:00:00"/>
    <n v="2017060109953"/>
    <n v="4600007908"/>
    <x v="1"/>
    <s v="POLITECNICO JAIME ISAZA CADAVID"/>
    <s v="En ejecución"/>
    <m/>
    <s v="Diana Marcela David Hincapie"/>
    <s v="Tipo C:  Supervisión"/>
    <s v="Tecnica, Administrativa, Financiera, juridca y contable "/>
  </r>
  <r>
    <x v="18"/>
    <n v="80101510"/>
    <s v="Prestación de los servicios profesionales de calificación de capacidad de pago de largo y corto plazo  (denominada técnicamente calificación nacional de largo y corto plazo para con sus pasivos financieros) de el contratante por parte de la calificadora de  conformidad con las metodologías debidamente aprobadas por la calificadora y con la regulación vigente."/>
    <d v="2018-08-01T00:00:00"/>
    <s v="4 meses"/>
    <s v="Contratación Directa - Prestación de Servicios y de Apoyo a la Gestión Persona Jurídica"/>
    <s v="Funcionamiento "/>
    <n v="23919000"/>
    <n v="23919000"/>
    <s v="NO"/>
    <s v="N/A"/>
    <s v="Adriana Marcela Fontalvo"/>
    <s v="Director financiero "/>
    <s v="3838131"/>
    <s v="adriana.fontalvo@antioquia.gov.co"/>
    <s v="N/A"/>
    <s v="N/A"/>
    <s v="N/A"/>
    <s v="N/A"/>
    <s v="N/A"/>
    <s v="N/A"/>
    <m/>
    <m/>
    <m/>
    <m/>
    <m/>
    <x v="2"/>
    <m/>
    <m/>
    <m/>
    <s v="Fernando Leon Gomez Molina"/>
    <s v="Tipo C:  Supervisión"/>
    <s v="Tecnica, Administrativa, Financiera, juridca y contable "/>
  </r>
  <r>
    <x v="18"/>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d v="2017-05-21T00:00:00"/>
    <s v="9 meses"/>
    <s v="Contratación Directa - No pluralidad de oferentes"/>
    <s v="Funcionamiento "/>
    <n v="181347510"/>
    <n v="15000000"/>
    <s v="SI"/>
    <s v="Aprobadas"/>
    <s v="Adriana Marcela Fontalvo"/>
    <s v="Director financiero "/>
    <s v="3838131"/>
    <s v="adriana.fontalvo@antioquia.gov.co"/>
    <s v="N/A"/>
    <s v="N/A"/>
    <s v="N/A"/>
    <s v="N/A"/>
    <s v="N/A"/>
    <s v="N/A"/>
    <n v="6958"/>
    <n v="17446"/>
    <d v="2017-05-02T00:00:00"/>
    <n v="2017060079671"/>
    <n v="4600006762"/>
    <x v="1"/>
    <s v="EGM INGENIERIA SIN FRONTERAS S.A"/>
    <s v="En ejecución"/>
    <s v="SE PRORROGO HASTA EL 31 DE ENERO DE 2018"/>
    <s v="Juan Diego Blandon Restrepo"/>
    <s v="Tipo C:  Supervisión"/>
    <s v="Tecnica, Administrativa, Financiera, juridca y contable "/>
  </r>
  <r>
    <x v="18"/>
    <n v="81161801"/>
    <s v="Contratar los diferentes servicios ofrecidos por la plataforma de pago electrónicos place to pay, que resuelven de manera eficiente desde el procesamiento y validación de transacciones hasta la conciliación de los pagos, el almacenamiento y la administración de documentos digitales que soportan estos pagos. "/>
    <d v="2018-01-01T00:00:00"/>
    <s v="11 meses"/>
    <s v="Contratación Directa - No pluralidad de oferentes"/>
    <s v="Funcionamiento "/>
    <n v="218189300"/>
    <n v="218189300"/>
    <s v="NO"/>
    <s v="N/A"/>
    <s v=" Adriana Marcela Fontalvo Restrepo"/>
    <s v="Directora Financiera"/>
    <s v="3838131"/>
    <s v="adriana.fontalvo@antioquia.gov.co"/>
    <s v="N/A"/>
    <s v="N/A"/>
    <s v="N/A"/>
    <s v="N/A"/>
    <s v="N/A"/>
    <s v="N/A"/>
    <n v="8040"/>
    <n v="20702"/>
    <d v="2018-01-22T00:00:00"/>
    <n v="2018060004242"/>
    <n v="4600008035"/>
    <x v="1"/>
    <s v="EGM INGENIERIA SIN FRONTERAS S.A"/>
    <s v="En ejecucion "/>
    <m/>
    <s v="Juan Diego Blandon Restrepo"/>
    <s v="Tipo C:  Supervisión"/>
    <s v="Tecnica, Administrativa, Financiera, juridca y contable "/>
  </r>
  <r>
    <x v="18"/>
    <s v="81112001"/>
    <s v="Contrato interadministrativo para apoyar y acompañar  la fase 2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d v="2017-03-01T00:00:00"/>
    <s v="12 meses"/>
    <s v="Contratación Directa - Contratos Interadministrativos"/>
    <s v="Inversión"/>
    <n v="2393000000"/>
    <n v="593000000"/>
    <s v="SI"/>
    <s v="Aprobadas"/>
    <s v="Norman Harry Posada"/>
    <s v="Director de Rentas"/>
    <s v="3835152"/>
    <s v="norman.harry@antioquia.gov.co"/>
    <s v="Fortalecimiento de los ingresos departamentales"/>
    <s v="implementación de la fase del proyecto “Preparación Obligatoria”."/>
    <s v="Dar aplicabilidad a la Resolución 533 de 2015, emitida por la Contaduría General de la Nación sobre el nuevo marco normativo para entidades de gobierno."/>
    <s v="22-0089"/>
    <s v="Implementación de la segunda fase del proyecto "/>
    <s v="Dar aplicabilidad a la Resolución 533 de 2015, emitida por la Contaduría General de la Nación sobre el nuevo marco normativo para entidades de gobierno."/>
    <n v="6553"/>
    <n v="16455"/>
    <d v="2017-02-28T00:00:00"/>
    <n v="2017060052066"/>
    <n v="4600006458"/>
    <x v="1"/>
    <s v="POLITECNICO JAIME ISAZA CADAVID"/>
    <s v="En ejecución"/>
    <s v="SE PRORROGO HASTA EL 31 DE MARZO DE 2018"/>
    <s v="Luz Aide Correa  y Angela Piedad Soto Marin "/>
    <s v="Tipo B2: Supervisión Colegiada"/>
    <s v="Tecnica, Administrativa, Financiera, juridca y contable "/>
  </r>
  <r>
    <x v="18"/>
    <s v="81112001"/>
    <s v="Contrato interadministrativo para apoyar y acompañar  la fase 3 de la etapa de preparación obligatoria hacia el nuevo régimen de contabilidad pública  en convergencia a las normas internacionales de contabilidad para entidades del sector público según resolución 533 de 2015, 414 de 2014, 693 y 706 de diciembre de 2016 emitidas por la contaduría general de la nación - CNG.- código de necesidad 16455, termina el 31 de diciembre de 2017.-"/>
    <d v="2018-07-01T00:00:00"/>
    <s v="6 meses"/>
    <s v="Contratación Directa - Contratos Interadministrativos"/>
    <s v="Inversión"/>
    <n v="2860539633"/>
    <n v="2860539633"/>
    <s v="NO"/>
    <s v="N/A"/>
    <s v="Luz Aide Correa "/>
    <s v="Directora Contabilidad "/>
    <n v="3838111"/>
    <s v="luz.correa@antioquia.gov.co"/>
    <s v="Fortalecimiento de los ingresos departamentales"/>
    <s v="implementación de la fase del proyecto “Preparación Obligatoria”."/>
    <s v="Aplicación del Marco normativo para la Implementación de las normas Internacionales emitido por la CGN, mediante la Resolución 533 de Octubre de 2015, en el Departamento de Antioquia."/>
    <s v="22-0089"/>
    <s v="Implementación de la tercera fase del proyecto "/>
    <s v="Dar aplicabilidad a la Resolución 533 de 2015, emitida por la Contaduría General de la Nación sobre el nuevo marco normativo para entidades de gobierno."/>
    <m/>
    <m/>
    <m/>
    <m/>
    <m/>
    <x v="2"/>
    <m/>
    <m/>
    <m/>
    <s v="Luz Aide Correa  y Angela Piedad Soto Marin "/>
    <s v="Tipo B2: Supervisión Colegiada"/>
    <s v="Tecnica, Administrativa, Financiera, juridca y contable "/>
  </r>
  <r>
    <x v="18"/>
    <n v="80111620"/>
    <s v="Contrato interadministrativo para apoyar y asesorar a todas las Dependencias y/o Direcciones de la Secretaría de Hacienda Departamental, tendientes a desarrollar o implementar diferentes acciones específicas con el fin de fortalecer financiera y fiscalmente al Departamento de Antioquia, en el campo presupuestal, financiero, contable, de impuestos, tesorería y de bienes."/>
    <d v="2017-10-01T00:00:00"/>
    <s v="15 meses"/>
    <s v="Contratación Directa - Contratos Interadministrativos"/>
    <s v="Inversión"/>
    <n v="1827062510"/>
    <n v="1500000000"/>
    <s v="SI"/>
    <s v="Aprobadas"/>
    <s v="Angela Piedad Soto Marin"/>
    <s v="Subsecretaria Financiera - Tesorero"/>
    <s v="3838048"/>
    <s v="angela.soto@antioquia.gov.co"/>
    <s v="Fortalecimiento de los ingresos departamentales"/>
    <s v="Incremento en los Ingresos totales del Departamento "/>
    <s v="Mejoramiento de la Hacienda Pública del Departamento de Antioquia"/>
    <s v="22-0154"/>
    <s v="Estabilización de las Finanzas Departamentales, en el campo presupuestal, financiero, y contable."/>
    <s v="Desarrollar o implementar diferentes acciones específicas con el fin de fortalecer financiera y fiscalmente el Departamento de Antioquia propiciando un escenario financiero que haga viable el Departamento de Antioquia y lograr financiar el Plan de Desarrollo 2016-2019 “Antioquia Piensa en Grande”."/>
    <n v="7624"/>
    <n v="18415"/>
    <d v="2017-09-18T00:00:00"/>
    <n v="2017060099027"/>
    <n v="4600007576"/>
    <x v="1"/>
    <s v="UNIVERSIDAD DE ANTIOQUIA"/>
    <s v="En ejecución"/>
    <m/>
    <s v="Angela Piedad Soto Marin ,Juan Diego Blandon Restrepo, luz Aide Correa Aguirre"/>
    <s v="Tipo B2: Supervisión Colegiada"/>
    <s v="Tecnica, Administrativa, Financiera, juridca y contable "/>
  </r>
  <r>
    <x v="18"/>
    <s v="84131501"/>
    <s v="Contratar el Programa General de Seguros del Departamento de Antioquia y La Contraloria General de Antioquia."/>
    <d v="2018-10-01T00:00:00"/>
    <s v="12 meses"/>
    <s v="Licitación pública"/>
    <s v="Funcionamiento "/>
    <n v="4219587000"/>
    <n v="4219587000"/>
    <s v="NO"/>
    <s v="N/A"/>
    <s v="Jhonatan Suarez Osorio"/>
    <s v="Director Bienes Muebles, Inmeubles y Seguros"/>
    <n v="3838123"/>
    <s v="diana.david@antioquia.gov.co"/>
    <s v="N/A"/>
    <s v="N/A"/>
    <s v="N/A"/>
    <s v="N/A"/>
    <s v="N/A"/>
    <s v="N/A"/>
    <s v=" "/>
    <s v=" "/>
    <m/>
    <m/>
    <m/>
    <x v="4"/>
    <m/>
    <m/>
    <m/>
    <s v="Diana Marcela David Hincapie"/>
    <s v="Tipo C:  Supervisión"/>
    <s v="Tecnica, Administrativa, Financiera, juridca y contable "/>
  </r>
  <r>
    <x v="18"/>
    <n v="80161500"/>
    <s v="Fortalecer y dar continuidad a la gestión tributarias del impuesto de registro y estampilla prodesarrollo- C.C Magdalena"/>
    <d v="2017-08-15T00:00:00"/>
    <s v="28 meses "/>
    <s v="Régimen Especial - Artículo 96 Ley 489 de 1998"/>
    <s v="Funcionamiento "/>
    <n v="31685145"/>
    <n v="12725055"/>
    <s v="SI"/>
    <s v="Aprobadas"/>
    <s v="Norman Harry Posada"/>
    <s v="Director de Rentas"/>
    <s v="3835152"/>
    <s v="norman.harry@antioquia.gov.co"/>
    <s v="N/A"/>
    <s v="N/A"/>
    <s v="N/A"/>
    <s v="N/A"/>
    <s v="N/A"/>
    <s v="N/A"/>
    <n v="7410"/>
    <n v="18435"/>
    <d v="2017-08-22T00:00:00"/>
    <n v="2017060096839"/>
    <n v="4600007306"/>
    <x v="1"/>
    <s v="CAMARA DE COMERCIO DE MAGDALENA MEDIO"/>
    <s v="En ejecución"/>
    <m/>
    <s v="Andres Felipe Castaño Castañeda"/>
    <s v="Tipo C:  Supervisión"/>
    <s v="Tecnica, Administrativa, Financiera, juridca y contable "/>
  </r>
  <r>
    <x v="18"/>
    <n v="80161500"/>
    <s v="Fortalecer y dar continuidad a la gestión tributarias del impuesto de registro y estampilla prodesarrollo- C.C Aburrá Sur"/>
    <d v="2017-08-15T00:00:00"/>
    <s v="28 meses "/>
    <s v="Régimen Especial - Artículo 96 Ley 489 de 1998"/>
    <s v="Funcionamiento "/>
    <n v="321622730"/>
    <n v="129156174"/>
    <s v="SI"/>
    <s v="Aprobadas"/>
    <s v="Norman Harry Posada"/>
    <s v="Director de Rentas"/>
    <n v="3835152"/>
    <s v="norman.harry@antioquia.gov.co"/>
    <s v="N/A"/>
    <s v="N/A"/>
    <s v="N/A"/>
    <s v="N/A"/>
    <s v="N/A"/>
    <s v="N/A"/>
    <n v="7409"/>
    <n v="18434"/>
    <d v="2017-08-22T00:00:00"/>
    <n v="2017060096839"/>
    <n v="4600007305"/>
    <x v="1"/>
    <s v="CCAMARA DE ABURRA SUR"/>
    <s v="En ejecución"/>
    <m/>
    <s v="Andres Felipe Castaño Castañeda"/>
    <s v="Tipo C:  Supervisión"/>
    <s v="Tecnica, Administrativa, Financiera, juridca y contable "/>
  </r>
  <r>
    <x v="18"/>
    <n v="80161500"/>
    <s v="Fortalecer y dar continuidad a la gestión tributarias del impuesto de registro y estampilla prodesarrollo- C.C Medellín "/>
    <d v="2017-08-15T00:00:00"/>
    <s v="28 meses "/>
    <s v="Régimen Especial - Artículo 96 Ley 489 de 1998"/>
    <s v="Funcionamiento "/>
    <n v="1445772243"/>
    <n v="580575933"/>
    <s v="SI"/>
    <s v="Aprobadas"/>
    <s v="Norman Harry Posada"/>
    <s v="Director de Rentas"/>
    <n v="3835152"/>
    <s v="norman.harry@antioquia.gov.co"/>
    <s v="N/A"/>
    <s v="N/A"/>
    <s v="N/A"/>
    <s v="N/A"/>
    <s v="N/A"/>
    <s v="N/A"/>
    <n v="7411"/>
    <n v="18433"/>
    <d v="2017-08-22T00:00:00"/>
    <n v="2017060096839"/>
    <n v="4600007307"/>
    <x v="1"/>
    <s v="CAMARA DE COMERCIO DE MEDELLIN"/>
    <s v="En ejecución"/>
    <m/>
    <s v="Andres Felipe Castaño Castañeda"/>
    <s v="Tipo C:  Supervisión"/>
    <s v="Tecnica, Administrativa, Financiera, juridca y contable "/>
  </r>
  <r>
    <x v="18"/>
    <n v="80161500"/>
    <s v="Fortalecer y dar continuidad a la gestión tributarias del impuesto de registro y estampilla prodesarrollo- C.C Oriente"/>
    <d v="2017-08-15T00:00:00"/>
    <s v="28 meses "/>
    <s v="Régimen Especial - Artículo 96 Ley 489 de 1998"/>
    <s v="Funcionamiento "/>
    <n v="132201795"/>
    <n v="52931214"/>
    <s v="SI"/>
    <s v="Aprobadas"/>
    <s v="Norman Harry Posada"/>
    <s v="Director de Rentas"/>
    <n v="3835152"/>
    <s v="norman.harry@antioquia.gov.co"/>
    <s v="N/A"/>
    <s v="N/A"/>
    <s v="N/A"/>
    <s v="N/A"/>
    <s v="N/A"/>
    <s v="N/A"/>
    <n v="7419"/>
    <n v="18439"/>
    <d v="2017-08-22T00:00:00"/>
    <n v="2017060096839"/>
    <n v="4600007308"/>
    <x v="1"/>
    <s v="CAMARA DE COMERCIO DE ORIENTE"/>
    <s v="En ejecución"/>
    <m/>
    <s v="Andres Felipe Castaño Castañeda"/>
    <s v="Tipo C:  Supervisión"/>
    <s v="Tecnica, Administrativa, Financiera, juridca y contable "/>
  </r>
  <r>
    <x v="18"/>
    <n v="80161500"/>
    <s v="Fortalecer y dar continuidad a la gestión tributarias del impuesto de registro y estampilla prodesarrollo- C.C Urabá"/>
    <d v="2017-08-15T00:00:00"/>
    <s v="28 meses "/>
    <s v="Régimen Especial - Artículo 96 Ley 489 de 1998"/>
    <s v="Funcionamiento "/>
    <n v="66372152"/>
    <n v="26653662"/>
    <s v="SI"/>
    <s v="Aprobadas"/>
    <s v="Norman Harry Posada"/>
    <s v="Director de Rentas"/>
    <n v="3835152"/>
    <s v="norman.harry@antioquia.gov.co"/>
    <s v="N/A"/>
    <s v="N/A"/>
    <s v="N/A"/>
    <s v="N/A"/>
    <s v="N/A"/>
    <s v="N/A"/>
    <n v="7420"/>
    <n v="18440"/>
    <d v="2017-08-22T00:00:00"/>
    <n v="2017060096839"/>
    <n v="4600007310"/>
    <x v="1"/>
    <s v="CAMARA DE COMERCIO DE URABA"/>
    <s v="En ejecución"/>
    <m/>
    <s v="Andres Felipe Castaño Castañeda"/>
    <s v="Tipo C:  Supervisión"/>
    <s v="Tecnica, Administrativa, Financiera, juridca y contable "/>
  </r>
  <r>
    <x v="18"/>
    <n v="86121800"/>
    <s v="Avaluó comercial de los bienes muebles del departamento de Antioquia"/>
    <d v="2018-03-01T00:00:00"/>
    <s v="2 meses"/>
    <s v="Minima Cuantia"/>
    <s v="Funcionamiento "/>
    <n v="75000000"/>
    <n v="75000000"/>
    <s v="NO"/>
    <s v="No solicitadas"/>
    <s v="Jhonatan Suarez Osorio"/>
    <s v="Director de Bienes"/>
    <n v="3838123"/>
    <s v="jhonatan.suarez@antioquia.gov.co"/>
    <s v="N/A"/>
    <s v="N/A"/>
    <s v="N/A"/>
    <s v="N/A"/>
    <s v="N/A"/>
    <s v="N/A"/>
    <m/>
    <m/>
    <m/>
    <m/>
    <m/>
    <x v="2"/>
    <m/>
    <m/>
    <m/>
    <s v="Diana Marcela David Hincapie"/>
    <s v="Tipo C:  Supervisión"/>
    <s v="Tecnica, Administrativa, Financiera, juridca y contable "/>
  </r>
  <r>
    <x v="18"/>
    <n v="72152711"/>
    <s v="Mantenimiento y Adecuación de Bienes Inmuebles propiedad del Departamento de Antioquia"/>
    <d v="2018-02-01T00:00:00"/>
    <s v="4 meses"/>
    <s v="Minima Cuantia"/>
    <s v="Funcionamiento "/>
    <n v="78375000"/>
    <n v="78375000"/>
    <s v="NO"/>
    <s v="No solicitadas"/>
    <s v="Jhonatan Suarez Osorio"/>
    <s v="Director de Bienes"/>
    <n v="3838123"/>
    <s v="jhonatan.suarez@antioquia.gov.co"/>
    <s v="N/A"/>
    <s v="N/A"/>
    <s v="N/A"/>
    <s v="N/A"/>
    <s v="N/A"/>
    <s v="N/A"/>
    <m/>
    <m/>
    <m/>
    <m/>
    <m/>
    <x v="2"/>
    <m/>
    <m/>
    <m/>
    <s v="Diana Marcela David Hincapie"/>
    <s v="Tipo C:  Supervisión"/>
    <s v="Tecnica, Administrativa, Financiera, juridca y contable "/>
  </r>
  <r>
    <x v="18"/>
    <n v="90121502"/>
    <s v="Adquisición de tiquetes aéreos para la Gobernación de Antioquia-Secretaria de Hacienda"/>
    <d v="2017-10-03T00:00:00"/>
    <s v="15 meses"/>
    <s v="Contratación Directa - Contratos Interadministrativos"/>
    <s v="Funcionamiento "/>
    <n v="47500000"/>
    <n v="30000000"/>
    <s v="SI"/>
    <s v="Aprobadas"/>
    <s v="Melissa Urrego Mejia"/>
    <s v="Profesional Universitaria"/>
    <n v="3839179"/>
    <s v="melissa.urrego@antioquia,gov.co"/>
    <s v="N/A"/>
    <s v="N/A"/>
    <s v="N/A"/>
    <s v="N/A"/>
    <s v="N/A"/>
    <s v="N/A"/>
    <n v="7571"/>
    <n v="18713"/>
    <d v="2017-09-08T00:00:00"/>
    <n v="2017060102139"/>
    <n v="4600007506"/>
    <x v="1"/>
    <s v="SATENA"/>
    <s v="En ejecución"/>
    <s v="SE LE ENVIO EL CDP A LA SECRETARIA GENERAL LA CUAL ADELANTA EL PROCESO"/>
    <s v="Melissa Urrego Mejia"/>
    <s v="Tipo C:  Supervisión"/>
    <s v="Tecnica, Administrativa, Financiera, juridca y contable "/>
  </r>
  <r>
    <x v="19"/>
    <n v="83111600"/>
    <s v="PRESTACION DE SERVICIOS DE OPERADOR DE TELEFONIA CELULAR PARA LA GOBERNACIÓN DE ANTIOQUIA"/>
    <d v="2017-08-01T00:00:00"/>
    <s v="28 Meses"/>
    <s v="Contratación Directa - No pluralidad de oferentes"/>
    <s v="Funcionamiento "/>
    <n v="673255770"/>
    <n v="288413416"/>
    <s v="SI"/>
    <s v="Aprobadas"/>
    <s v="Juan Carlos Arango Ramírez"/>
    <s v="Profesional Universitario (Logístico)"/>
    <s v="3839371"/>
    <s v="juan.arango@antioquia.gov.co"/>
    <s v="N/A"/>
    <s v="N/A"/>
    <s v="N/A"/>
    <s v="N/A"/>
    <s v="N/A"/>
    <s v="N/A"/>
    <n v="7394"/>
    <n v="5149"/>
    <d v="2017-09-01T00:00:00"/>
    <n v="2017060098928"/>
    <n v="4600007212"/>
    <x v="1"/>
    <s v="Comunicación celular S.A. COMCEL S.A."/>
    <s v="En ejecución"/>
    <s v="SE LE ENVIO EL CDP A LA SECRETARIA GENERAL LA CUAL ADELANTA EL PROCESO"/>
    <s v="Diana David"/>
    <s v="Tipo C:  Supervisión"/>
    <s v="Supervisión técnica, jurídica, administrativa y financiera."/>
  </r>
  <r>
    <x v="19"/>
    <s v="81111500                    81112100"/>
    <s v="SERVICIO DE CONECTIVIDAD DE INTERNET PARA LA GOBERNACION DE ANTIOQUIA Y SUS SEDES EXTERNAS"/>
    <d v="2017-07-25T00:00:00"/>
    <s v="16 Meses"/>
    <s v="Contratación Directa - Contratos Interadministrativos"/>
    <s v="Funcionamiento "/>
    <n v="268266060"/>
    <n v="205302936"/>
    <s v="SI"/>
    <s v="Aprobadas"/>
    <s v="Juan Carlos Arango Ramírez"/>
    <s v="Profesional Universitario (Logístico)"/>
    <s v="3839372"/>
    <s v="juan.arango@antioquia.gov.co"/>
    <s v="N/A"/>
    <s v="N/A"/>
    <s v="N/A"/>
    <s v="N/A"/>
    <s v="N/A"/>
    <s v="N/A"/>
    <n v="7392"/>
    <n v="17413"/>
    <d v="2017-08-29T00:00:00"/>
    <n v="2017060098962"/>
    <n v="4600007217"/>
    <x v="1"/>
    <s v="VALOR + SAS"/>
    <s v="En ejecución"/>
    <s v="SE LE ENVIO EL CDP A LA SECRETARIA GENERAL LA CUAL ADELANTA EL PROCESO"/>
    <s v="Alexandar Arias Ocampo"/>
    <s v="Tipo C:  Supervisión"/>
    <s v="Supervisión técnica, jurídica, administrativa y financiera."/>
  </r>
  <r>
    <x v="19"/>
    <n v="78111800"/>
    <s v="Prestación de servicios de transporte terrestre automotor para apoyar la gestión de la Secretaría de Hacienda "/>
    <d v="2017-02-15T00:00:00"/>
    <s v="12 meses"/>
    <s v="Selección Abreviada - Subasta Inversa"/>
    <s v="Funcionamiento "/>
    <n v="423100902"/>
    <n v="423100902"/>
    <s v="NO"/>
    <s v="No solicitadas"/>
    <s v="Norman Harry Posada"/>
    <s v="Director Rentas"/>
    <n v="3838181"/>
    <s v="norman.harry@antioquia.gov.co"/>
    <s v="N/A"/>
    <s v="N/A"/>
    <s v="N/A"/>
    <s v="N/A"/>
    <s v="N/A"/>
    <s v="N/A"/>
    <m/>
    <m/>
    <m/>
    <m/>
    <m/>
    <x v="2"/>
    <m/>
    <m/>
    <s v="SE LE ENVIO EL CDP A LA SECRETARIA GENERAL LA CUAL ADELANTA EL PROCESO"/>
    <s v="Silvia Elena Ramirez Molina"/>
    <s v="Tipo C:  Supervisión"/>
    <s v="Tecnica, Administrativa, Financiera, juridca y contable "/>
  </r>
  <r>
    <x v="18"/>
    <n v="86131504"/>
    <s v="Contrato Interadministrativo de mandato para la promoción, creación, elaboración, desarrollo y conceptualización de las campañas, estrategias y necesidades comunicacionales de la Gobernación de Antioquia"/>
    <d v="2017-02-01T00:00:00"/>
    <s v="16 meses"/>
    <s v="Contratación Directa - Contratos Interadministrativos"/>
    <s v="Funcionamiento "/>
    <n v="700000000"/>
    <n v="300000000"/>
    <s v="SI"/>
    <s v="Aprobadas"/>
    <s v="Norman Harry Posada"/>
    <s v="Director Rentas"/>
    <s v="3838171"/>
    <s v="norman.harry@antioquia.gov.co"/>
    <s v="N/A"/>
    <s v="N/A"/>
    <s v="N/A"/>
    <s v="N/A"/>
    <s v="N/A"/>
    <s v="N/A"/>
    <n v="6359"/>
    <n v="16149"/>
    <d v="2017-01-17T00:00:00"/>
    <n v="20170000231"/>
    <n v="4600006243"/>
    <x v="1"/>
    <s v="TELEANTIOQUIA"/>
    <m/>
    <s v="SE REALIZO PRORROGA POR 6 MESES  Y SE LE ENVIO CDP DE VF A LA OFICINA DE COMUNICACIONES"/>
    <s v="Ines Elvira Arango Valencia"/>
    <s v="Tipo C:  Supervisión"/>
    <s v="Tecnica, Administrativa, Financiera, juridca y contable "/>
  </r>
  <r>
    <x v="20"/>
    <s v="43212111"/>
    <s v="Tiquetes Aereos"/>
    <d v="2018-01-01T00:00:00"/>
    <s v="11 meses"/>
    <s v="Contratación Directa - Contratos Interadministrativos"/>
    <s v="Recursos propios"/>
    <n v="30000000"/>
    <n v="30000000"/>
    <s v="SI"/>
    <s v="APROBADA"/>
    <s v="Gloria María Múnera Velásquez"/>
    <s v="Profesional Universitario"/>
    <s v="3835591"/>
    <s v="gloria.munera@antioquia.gov.co"/>
    <s v="Indígenas con Calidad de Vida"/>
    <s v="Funcionamiento"/>
    <s v="FUNCIONAMIENTO"/>
    <n v="9999999"/>
    <s v="Funcionamiento"/>
    <s v="Funcionamiento"/>
    <m/>
    <m/>
    <m/>
    <m/>
    <m/>
    <x v="2"/>
    <s v="SATENA"/>
    <s v="En ejecución"/>
    <s v="Proceso Adelantado por la Secretaría General"/>
    <s v="Gloria María Múnera Velasquez"/>
    <s v="Tipo C:  Supervisión"/>
    <s v="Tecnica, Administrativa, Financiera."/>
  </r>
  <r>
    <x v="20"/>
    <n v="56101522"/>
    <s v="COMPRA DE SILLAS PARA AUDITORIO DE LA GERENCIA INDIGENA"/>
    <d v="2018-06-01T00:00:00"/>
    <s v="3 meses"/>
    <s v="Selección Abreviada - Subasta Inversa"/>
    <s v="Recursos propios"/>
    <n v="2739000"/>
    <n v="2739000"/>
    <s v="NO"/>
    <s v="N/A"/>
    <s v="Gloria María Múnera Velásquez"/>
    <s v="Profesional Universitario"/>
    <s v="3839075"/>
    <s v="gloria.munera@antioquia.gov.co"/>
    <s v="Indígenas con Calidad de Vida"/>
    <s v="Funcionamiento"/>
    <s v="FUNCIONAMIENTO"/>
    <n v="999999"/>
    <s v="Funcionamiento"/>
    <s v="Funcionamiento"/>
    <m/>
    <m/>
    <m/>
    <m/>
    <m/>
    <x v="2"/>
    <m/>
    <m/>
    <s v="Se trasladarán los recursos para que el Proceso sea Adelantado por la Secretaría General"/>
    <s v="Gloria María Múnera Velasquez"/>
    <s v="Tipo C:  Supervisión"/>
    <s v="Tecnica, Administrativa, Financiera."/>
  </r>
  <r>
    <x v="20"/>
    <n v="93141701"/>
    <s v="Prestar servicio para la atención de diferentes eventos capacitación y atención politcas públicas  indígena del Departamento de Antioquia."/>
    <d v="2018-02-01T00:00:00"/>
    <s v="9meses"/>
    <s v="Mínima cuantía"/>
    <s v="Recursos propios"/>
    <n v="78100200"/>
    <n v="78100200"/>
    <s v="NO"/>
    <s v="N/A"/>
    <s v="Gloria María Múnera Velásquez"/>
    <s v="Profesional Universitario"/>
    <s v="3835591"/>
    <s v="gloria.munera@antioquia.gov.co"/>
    <s v="Indígenas con Calidad de Vida"/>
    <s v="Fortalecimiento de la gobernabilidad, administración y jurisdicción de los pueblos indígenas"/>
    <s v="Fortalecimiento de la gobernabilidad,administración y Jurisdiccion indigena Antioquia"/>
    <n v="70051001"/>
    <s v="Apoyo a talleres de capacitacion"/>
    <s v="Apoyo talleres de capacitación"/>
    <n v="8086"/>
    <n v="21062"/>
    <d v="2018-02-14T00:00:00"/>
    <m/>
    <m/>
    <x v="5"/>
    <m/>
    <m/>
    <m/>
    <s v="Gloria María Múnera Velasquez"/>
    <s v="Tipo C:  Supervisión"/>
    <s v="Tecnica, Administrativa, Financiera."/>
  </r>
  <r>
    <x v="20"/>
    <n v="93141500"/>
    <s v="Suministrar elementos de dotacion y logistica para atención social en comunidades indígenas de acuerdo a sus planes de vida"/>
    <d v="2018-02-01T00:00:00"/>
    <s v="9 meses"/>
    <s v="Mínima cuantía"/>
    <s v="Recursos propios"/>
    <n v="78124200"/>
    <n v="78124200"/>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Suministro de bienes sociales"/>
    <s v="Planes de Vida"/>
    <m/>
    <n v="21145"/>
    <m/>
    <m/>
    <m/>
    <x v="4"/>
    <m/>
    <m/>
    <m/>
    <s v="Ana Isabel Cruz Gaviria"/>
    <s v="Tipo C:  Supervisión"/>
    <s v="Tecnica, Administrativa, Financiera."/>
  </r>
  <r>
    <x v="20"/>
    <n v="93141506"/>
    <s v="Adicion  al  convenio:  Adelantar actividades necesarias para  la realización de procedimientos de constitución, ampliación, saneamiento y reestructuración de los resguardos  indígenas priorizados en el Departamento de Antioquia"/>
    <d v="2018-02-01T00:00:00"/>
    <s v="8 meses"/>
    <s v="Régimen Especial - Organismos Internacionales"/>
    <s v="Recursos propios"/>
    <n v="100000000"/>
    <n v="100000000"/>
    <s v="NO"/>
    <s v="N/A"/>
    <s v="Berta Inés Ochoa Zapata"/>
    <s v="Profesional Universitario"/>
    <s v="3838664"/>
    <s v="berta.ochoa@antioquia.gov.co"/>
    <s v="Indígenas con Calidad de Vida"/>
    <s v="Fortalecimiento de la gobernabilidad, administración y jurisdicción de los pueblos indígenas"/>
    <s v="Fortalecimiento de la gobernabilidad,administración y Jurisdiccion indigena Antioquia"/>
    <s v="070051001"/>
    <s v="Tener la claridad de los territorios que se gobiernan, genera un fortalecimiento en el gobierno propio"/>
    <s v="Tramites para la constitución de Resguardos indígenas"/>
    <m/>
    <m/>
    <m/>
    <m/>
    <m/>
    <x v="2"/>
    <s v="AMAZON CONSERVATION TEAM"/>
    <s v="En ejecución"/>
    <m/>
    <s v="Berta Inés Ochoa Zapata"/>
    <s v="Tipo C:  Supervisión"/>
    <s v="Tecnica, Administrativa, Financiera."/>
  </r>
  <r>
    <x v="20"/>
    <n v="93141500"/>
    <s v="Apoyar la guardia indígena a través de la dotación de implementos para el desarrollo de sus funciones en el Departamento de Antioquia"/>
    <d v="2018-03-01T00:00:00"/>
    <s v="9 meses"/>
    <s v="Mínima cuantía"/>
    <s v="Recursos propios"/>
    <n v="71899800"/>
    <n v="718998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de la Guardia indígena"/>
    <s v="Capacitación y dotación de Guardia indígena"/>
    <m/>
    <m/>
    <m/>
    <m/>
    <m/>
    <x v="2"/>
    <m/>
    <m/>
    <m/>
    <s v="John Jairo Guerra Acosta"/>
    <s v="Tipo C:  Supervisión"/>
    <s v="Tecnica, Administrativa, Financiera."/>
  </r>
  <r>
    <x v="20"/>
    <n v="93141500"/>
    <s v="Encuentro Departamental de Gobernadores indígenas"/>
    <d v="2018-08-01T00:00:00"/>
    <s v="2 meses"/>
    <s v="Mínima cuantía"/>
    <s v="Recursos propios"/>
    <n v="75000000"/>
    <n v="75000000"/>
    <s v="NO"/>
    <s v="N/A"/>
    <s v="Gloria María Múnera Velásquez"/>
    <s v="Profesional Universitario"/>
    <s v="3835592"/>
    <s v="gloria.munera@antioquia.gov.co"/>
    <s v="Indígenas con Calidad de Vida"/>
    <s v="Fortalecimiento de la gobernabilidad, administración y jurisdicción de los pueblos indígenas"/>
    <s v="Fortalecimiento de la gobernabilidad,administración y Jurisdiccion indigena Antioquia"/>
    <n v="70051002"/>
    <s v="Socialización de la actualización de la Ordenanza"/>
    <s v="Encuentro con Autoridades indígenas "/>
    <m/>
    <m/>
    <m/>
    <m/>
    <m/>
    <x v="2"/>
    <m/>
    <m/>
    <m/>
    <s v="Gloria María Múnera Velasquez"/>
    <s v="Tipo C:  Supervisión"/>
    <s v="Tecnica, Administrativa, Financiera."/>
  </r>
  <r>
    <x v="20"/>
    <n v="93141500"/>
    <s v="Mejoramiento de Casas de Paso "/>
    <d v="2018-04-01T00:00:00"/>
    <s v="6 meses "/>
    <s v="Mínima cuantía"/>
    <s v="Recursos propios"/>
    <n v="25000000"/>
    <n v="2500000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os centros de paso para autoridades indígenas"/>
    <s v="Mejoramiento de Casas de paso"/>
    <m/>
    <m/>
    <m/>
    <m/>
    <m/>
    <x v="2"/>
    <m/>
    <m/>
    <m/>
    <s v="John Jairo Guerra Acosta_x000a_Grecia María Morales "/>
    <s v="Tipo B2: Supervisión colegiada"/>
    <s v="Tecnica, Administrativa, Financiera."/>
  </r>
  <r>
    <x v="20"/>
    <n v="93141500"/>
    <s v="Apoyo iniciativas de emprendimiento  indígena"/>
    <d v="2018-08-01T00:00:00"/>
    <s v="6 meses "/>
    <s v="Régimen Especial - Artículo 96 Ley 489 de 1998"/>
    <s v="Recursos propios"/>
    <n v="50000000"/>
    <n v="50000000"/>
    <s v="NO"/>
    <s v="N/A"/>
    <s v="Grecia María Morales"/>
    <s v="Profesional Universitario"/>
    <s v="3835588"/>
    <s v="grecia.morales@antioquia.gov.co"/>
    <s v="Indígenas con Calidad de Vida"/>
    <s v="Fortalecimiento de la gobernabilidad, administración y jurisdicción de los pueblos indígenas"/>
    <s v="Planes de vida para comunidades indigenas del Departamento de Antioquia"/>
    <n v="70053001"/>
    <s v="Programa de emprendimiento para asociaciones indígenas"/>
    <s v="Emprendimiento empresas indigenas"/>
    <m/>
    <m/>
    <m/>
    <m/>
    <m/>
    <x v="2"/>
    <m/>
    <m/>
    <m/>
    <s v="Grecia María Morales "/>
    <s v="Tipo C:  Supervisión"/>
    <s v="Tecnica, Administrativa, Financiera."/>
  </r>
  <r>
    <x v="20"/>
    <n v="93141500"/>
    <s v="Cofinanciar Convite comunitario para mejorar calidad de vida"/>
    <d v="2018-09-01T00:00:00"/>
    <s v="4 meses "/>
    <s v="Régimen Especial - Artículo 96 Ley 489 de 1999"/>
    <s v="Recursos propios"/>
    <n v="50685660"/>
    <n v="50685660"/>
    <s v="NO"/>
    <s v="N/A"/>
    <s v="John Jairo Guerra Acosta"/>
    <s v="Profesional Especializado"/>
    <s v="3839075"/>
    <s v="johnjairo.guerra@antioquia.gov.co"/>
    <s v="Indígenas con Calidad de Vida"/>
    <s v="Fortalecimiento de la gobernabilidad, administración y jurisdicción de los pueblos indígenas"/>
    <s v="Fortalecimiento de la gobernabilidad,administración y Jurisdiccion indigena Antioquia"/>
    <n v="70051001"/>
    <s v="Mejorar la capacidad calidad de vida de comunidades indigenas"/>
    <s v="Convites comunitarios"/>
    <m/>
    <m/>
    <m/>
    <m/>
    <m/>
    <x v="2"/>
    <m/>
    <m/>
    <m/>
    <s v="John Jairo Guerra Acosta_x000a_Grecia María Morales "/>
    <s v="Tipo B2: Supervisión colegiada"/>
    <s v="Tecnica, Administrativa, Financiera."/>
  </r>
  <r>
    <x v="20"/>
    <n v="93141500"/>
    <s v="Prestar servicio de apoyo integral para la atención de diferentes eventos intervensón social indígena del Departamento de Antioquia."/>
    <d v="2018-08-01T00:00:00"/>
    <s v="7 meses"/>
    <s v="Régimen Especial - Artículo 96 Ley 489 de 1998"/>
    <s v="Recursos propios"/>
    <n v="22125800"/>
    <n v="22125800"/>
    <s v="NO"/>
    <s v="N/A"/>
    <s v="Grecia María Morales"/>
    <s v="Profesional Universitario"/>
    <s v="3835588"/>
    <s v="grecia.morales@antioquia.gov.co"/>
    <s v="Indígenas con Calidad de Vida"/>
    <s v="Planes de vida para comunidades indigenas del Departamento de Antioquia"/>
    <s v="Elaboración de estudios de ordenamiento territorial indigena en Antioquia"/>
    <n v="220056001"/>
    <s v="Apoyar Planes de Vida indígena"/>
    <s v="Planes de Vida"/>
    <m/>
    <m/>
    <m/>
    <m/>
    <m/>
    <x v="2"/>
    <m/>
    <m/>
    <m/>
    <s v="Grecia María Morales "/>
    <s v="Tipo C:  Supervisión"/>
    <s v="Tecnica, Administrativa, Financiera."/>
  </r>
  <r>
    <x v="20"/>
    <n v="93141500"/>
    <s v="Apoyo a iniciativas de comunidades con Diagnóstico territorial indígena en el Departamento de Antioquia"/>
    <d v="2018-08-24T00:00:00"/>
    <s v="5 meses"/>
    <s v="Régimen Especial - Artículo 96 Ley 489 de 1998"/>
    <s v="Recursos propios"/>
    <n v="150000000"/>
    <n v="150000000"/>
    <s v="NO"/>
    <s v="N/A"/>
    <s v="Gloria María Múnera Velásquez"/>
    <s v="Profesional Universitario"/>
    <s v="3835591"/>
    <s v="gloria.munera@antioquia.gov.co"/>
    <s v="Indígenas con Calidad de Vida"/>
    <s v="Elaboración de estudios de ordenamiento territorial indigena en Antioquia"/>
    <s v="Fortalecimiento de la gobernabilidad,administración y Jurisdiccion indigena Antioquia"/>
    <n v="22005601"/>
    <s v="Realizar el ordenamiento territorial y ambiental en territorios indígenas del Uraba."/>
    <s v="Apoyo a comunidades con ordenamiento territorial"/>
    <m/>
    <m/>
    <m/>
    <m/>
    <m/>
    <x v="2"/>
    <m/>
    <m/>
    <m/>
    <s v="Gloria María Múnera Velasquez"/>
    <s v="Tipo C:  Supervisión"/>
    <s v="Tecnica, Administrativa, Financiera."/>
  </r>
  <r>
    <x v="20"/>
    <n v="93141500"/>
    <s v="Rescatar la memoria cultural "/>
    <d v="2018-08-01T00:00:00"/>
    <s v="6 meses "/>
    <s v="Régimen Especial - Artículo 96 Ley 489 de 1998"/>
    <s v="Recursos propios"/>
    <n v="50000000"/>
    <n v="50000000"/>
    <s v="NO"/>
    <s v="N/A"/>
    <s v="Ana Isabel Cruz Gaviria"/>
    <s v="Profesional Universitario"/>
    <s v="3838663"/>
    <s v="ana.cruz@antioquia.gov.co"/>
    <s v="Indígenas con Calidad de Vida"/>
    <s v="Planes de vida para comunidades indigenas del Departamento de Antioquia"/>
    <s v="Planes de vida para comunidades indigenas del Departamento de Antioquia"/>
    <n v="70053001"/>
    <s v="Estimulos artisticos para indígenas"/>
    <s v="Desarrollar un proceso que  promueva el enfoque diferencial integral y fortalezca la diversidad cultural de los territorios de los grupos poblacionales en Antioquia."/>
    <m/>
    <m/>
    <m/>
    <m/>
    <m/>
    <x v="2"/>
    <m/>
    <m/>
    <m/>
    <s v="Ana Isabel Cruz Gaviria"/>
    <s v="Tipo C:  Supervisión"/>
    <s v="Tecnica, Administrativa, Financiera."/>
  </r>
  <r>
    <x v="21"/>
    <n v="77101704"/>
    <s v="Realización del III foro regional de cambio climático"/>
    <d v="2018-07-01T00:00:00"/>
    <s v="5 meses"/>
    <s v="Régimen Especial - Artículo 95 Ley 489 de 1998"/>
    <s v="Recursos propios"/>
    <n v="50000000"/>
    <n v="5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2"/>
    <m/>
    <m/>
    <m/>
    <s v="Juan David Ramirez Bedoya"/>
    <s v="Tipo C Supervisión"/>
    <s v="Supervisión técnica, jurídica, administrativa, contable y/o financiera"/>
  </r>
  <r>
    <x v="21"/>
    <n v="77101704"/>
    <s v="Gestionar proyectos para la implementación del Plan Departamental de Adaptación y Mitigación al cambio climático "/>
    <d v="2018-07-01T00:00:00"/>
    <s v="5 meses"/>
    <s v="Régimen Especial - Artículo 95 Ley 489 de 1998"/>
    <s v="Recursos propios"/>
    <n v="200000000"/>
    <n v="200000000"/>
    <s v="NO"/>
    <s v="N/A"/>
    <s v="CARLOS ANDRES ESCOBAR DIEZ"/>
    <s v="Profesional universitario"/>
    <s v="3838685"/>
    <s v="carlos.escobar@antioquia.gov.co"/>
    <s v="Adaptación y Mitigación al Cambio Climático"/>
    <s v="Proyectos del Plan Departamental de Adaptación y Mitigación al cambio climático implementados"/>
    <s v="Formulación e implementación del plan departamental de adaptación y mitigación al_x000a_cambio climático Antioquia"/>
    <s v="210000-001"/>
    <n v="34010103"/>
    <s v="Impl proy innov inv mitig cambio climát"/>
    <m/>
    <m/>
    <m/>
    <m/>
    <m/>
    <x v="2"/>
    <m/>
    <m/>
    <m/>
    <s v="Juan David Ramirez Bedoya"/>
    <s v="Tipo C Supervisión"/>
    <s v="Supervisión técnica, jurídica, administrativa, contable y/o financiera"/>
  </r>
  <r>
    <x v="21"/>
    <n v="77101604"/>
    <s v="Cofinanciar la adquisición de predios de importancia estratégica para la protección de las fuentes hídricas que abastece acueductos."/>
    <d v="2018-06-01T00:00:00"/>
    <s v="6 meses"/>
    <s v="Régimen Especial - Artículo 95 Ley 489 de 1998"/>
    <s v="Recursos propios"/>
    <n v="12024805447"/>
    <n v="12024805447"/>
    <s v="NO"/>
    <s v="N/A"/>
    <s v="CARLOS ANDRES ESCOBAR DIEZ"/>
    <s v="Profesional universitario"/>
    <s v="3838685"/>
    <s v="carlos.escobar@antioquia.gov.co"/>
    <s v="Protección y Conservación del Recurso Hídrico"/>
    <s v="Áreas para la protección de fuentes abastecedoras de acueductos adquiridas"/>
    <s v="Protección y conservación del recurso hidrico en el departamento de Antioquia"/>
    <s v="210021-001"/>
    <n v="34020104"/>
    <s v="Áreas protección fuentes adquiridas"/>
    <m/>
    <m/>
    <m/>
    <m/>
    <m/>
    <x v="2"/>
    <m/>
    <m/>
    <m/>
    <s v="Andres Giovanny Correa Maya"/>
    <s v="Tipo C Supervisión"/>
    <s v="Supervisión técnica, jurídica, administrativa, contable y/o financiera"/>
  </r>
  <r>
    <x v="21"/>
    <n v="77101604"/>
    <s v="Implementar el esquema de pago por servicios ambientales BANCO2, para la conservación de ecosistemas estratégicos asociados al recurso Hídrico, en los municipios, bajo los parámetros establecidos en la Ordenanza Departamental N° 049 de 2016."/>
    <d v="2018-07-01T00:00:00"/>
    <s v="6 meses"/>
    <s v="Régimen Especial - Artículo 95 Ley 489 de 1998"/>
    <s v="Recursos propios"/>
    <n v="1108201390"/>
    <n v="110820139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2"/>
    <m/>
    <m/>
    <m/>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bejorral,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5"/>
    <n v="17600"/>
    <d v="2017-05-30T00:00:00"/>
    <s v="N/A"/>
    <n v="4600006858"/>
    <x v="1"/>
    <s v="CORNARE, MUNICIPIO DE ABEJORRAL Y CORPORACIÓN MASBOSQUES"/>
    <s v="En ejecución"/>
    <s v="Convenio No. 4600006858,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rgelia,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6"/>
    <n v="17601"/>
    <d v="2017-05-30T00:00:00"/>
    <s v="N/A"/>
    <n v="4600006859"/>
    <x v="1"/>
    <s v="CORNARE, MUNICIPIO DE ARGELIA Y CORPORACIÓN MASBOSQUES"/>
    <s v="En ejecución"/>
    <s v="Convenio No. 4600006859,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Nariño,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7"/>
    <n v="17602"/>
    <d v="2017-05-30T00:00:00"/>
    <s v="N/A"/>
    <n v="4600006860"/>
    <x v="1"/>
    <s v="CORNARE, MUNICIPIO DE NARIÑO Y CORPORACIÓN MASBOSQUES"/>
    <s v="En ejecución"/>
    <s v="Convenio No. 4600006860,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onsón,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8"/>
    <n v="17603"/>
    <d v="2017-05-30T00:00:00"/>
    <s v="N/A"/>
    <n v="4600006862"/>
    <x v="1"/>
    <s v="CORNARE, MUNICIPIO DE SONSÓN Y CORPORACIÓN MASBOSQUES"/>
    <s v="En ejecución"/>
    <s v="Convenio No. 4600006862,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lejandria , bajo los parámetros establecidos en la Ordenanza Departamental N° 049 de 2016."/>
    <d v="2017-05-01T00:00:00"/>
    <s v="13 meses"/>
    <s v="Régimen Especial - Artículo 95 Ley 489 de 1998"/>
    <s v="Recursos propios"/>
    <n v="35000000"/>
    <n v="17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49"/>
    <n v="17604"/>
    <d v="2017-05-30T00:00:00"/>
    <s v="N/A"/>
    <n v="4600006863"/>
    <x v="1"/>
    <s v="CORNARE, MUNICIPIO DE ALEJANDRÍA Y CORPORACIÓN MASBOSQUES"/>
    <s v="En ejecución"/>
    <s v="Convenio No. 4600006863,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oncepción, bajo los parámetros establecidos en la Ordenanza Departamental N° 049 de 2016."/>
    <d v="2017-05-01T00:00:00"/>
    <s v="13 meses"/>
    <s v="Régimen Especial - Artículo 95 Ley 489 de 1998"/>
    <s v="Recursos propios"/>
    <n v="35866271"/>
    <n v="1793313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0"/>
    <n v="17605"/>
    <d v="2017-05-30T00:00:00"/>
    <s v="N/A"/>
    <n v="4600006864"/>
    <x v="1"/>
    <s v="CORNARE, MUNICIPIO DE CONCEPCIÓN Y CORPORACIÓN MASBOSQUES"/>
    <s v="En ejecución"/>
    <s v="Convenio No. 460000686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Roque, bajo los parámetros establecidos en la Ordenanza Departamental N° 049 de 2016."/>
    <d v="2017-05-01T00:00:00"/>
    <s v="13 meses"/>
    <s v="Régimen Especial - Artículo 95 Ley 489 de 1998"/>
    <s v="Recursos propios"/>
    <n v="57000000"/>
    <n v="285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1"/>
    <n v="17606"/>
    <d v="2017-05-30T00:00:00"/>
    <s v="N/A"/>
    <n v="4600006865"/>
    <x v="1"/>
    <s v="CORNARE, MUNICIPIO DE SAN ROQUE Y CORPORACIÓN MASBOSQUES"/>
    <s v="En ejecución"/>
    <s v="Convenio No. 460000686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to Domingo, bajo los parámetros establecidos en la Ordenanza Departamental N° 049 de 2016."/>
    <d v="2017-05-01T00:00:00"/>
    <s v="13 meses"/>
    <s v="Régimen Especial - Artículo 95 Ley 489 de 1998"/>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3"/>
    <n v="17607"/>
    <d v="2017-05-30T00:00:00"/>
    <s v="N/A"/>
    <n v="4600006869"/>
    <x v="1"/>
    <s v="CORNARE, MUNICIPIO DE SANTO DOMINGO Y CORPORACIÓN MASBOSQUES"/>
    <s v="En ejecución"/>
    <s v="Convenio No. 4600006869,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ocorná,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2"/>
    <n v="17608"/>
    <d v="2017-05-30T00:00:00"/>
    <s v="N/A"/>
    <n v="4600006867"/>
    <x v="1"/>
    <s v="CORNARE, MUNICIPIO DE COCORNÁ Y CORPORACIÓN MASBOSQUES"/>
    <s v="En ejecución"/>
    <s v="Convenio No. 4600006867,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Francisco,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5"/>
    <n v="17613"/>
    <d v="2017-05-30T00:00:00"/>
    <s v="N/A"/>
    <n v="4600006871"/>
    <x v="1"/>
    <s v="CORNARE, MUNICIPIO DE SAN FRANCISCO Y CORPORACIÓN MASBOSQUES"/>
    <s v="En ejecución"/>
    <s v="Convenio No. 4600006871,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Luis,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6"/>
    <n v="17614"/>
    <d v="2017-05-30T00:00:00"/>
    <s v="N/A"/>
    <n v="4600006874"/>
    <x v="1"/>
    <s v="CORNARE, MUNICIPIO DE SAN LUIS Y CORPORACIÓN MASBOSQUES"/>
    <s v="En ejecución"/>
    <s v="Convenio No. 460000687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l Carmen de Viboral, bajo los parámetros establecidos en la Ordenanza Departamental N° 049 de 2016."/>
    <d v="2017-05-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7"/>
    <n v="17615"/>
    <d v="2017-05-30T00:00:00"/>
    <s v="N/A"/>
    <n v="4600006875"/>
    <x v="1"/>
    <s v="CORNARE, MUNICIPIO DE EL CARMEN DE VIBORAL Y CORPORACIÓN MASBOSQUES"/>
    <s v="En ejecución"/>
    <s v="Convenio No. 4600006875,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l Santuario , bajo los parámetros establecidos en la Ordenanza Departamental N° 049 de 2016."/>
    <d v="2017-06-01T00:00:00"/>
    <s v="13 meses"/>
    <s v="Régimen Especial - Artículo 95 Ley 489 de 1998"/>
    <s v="Recursos propios"/>
    <n v="48000000"/>
    <n v="24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8"/>
    <n v="17616"/>
    <d v="2017-05-30T00:00:00"/>
    <s v="N/A"/>
    <n v="4600006876"/>
    <x v="1"/>
    <s v="CORNARE, MUNICIPIO DE EL SANTUARIO, EMPRESA DE SERVICIOS PÚBLICOS Y CORPORACIÓN MASBOSQUES"/>
    <s v="En ejecución"/>
    <s v="Convenio No. 4600006876,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uarne, bajo los parámetros establecidos en la Ordenanza Departamental N° 049 de 2016."/>
    <d v="2017-07-01T00:00:00"/>
    <s v="11 meses"/>
    <s v="Régimen Especial - Artículo 95 Ley 489 de 1998"/>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59"/>
    <n v="17617"/>
    <d v="2017-07-07T00:00:00"/>
    <s v="N/A"/>
    <n v="4600007005"/>
    <x v="1"/>
    <s v="CORNARE, MUNICIPIO DE GUARNE Y CORPORACIÓN MASBOSQUES"/>
    <s v="En ejecución"/>
    <s v="Convenio No. 4600007005,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La Unión , bajo los parámetros establecidos en la Ordenanza Departamental N° 049 de 2016."/>
    <d v="2017-06-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0"/>
    <n v="17618"/>
    <d v="2017-05-30T00:00:00"/>
    <s v="N/A"/>
    <n v="4600006877"/>
    <x v="1"/>
    <s v="CORNARE, MUNICIPIO DE LA UNION Y CORPORACIÓN MASBOSQUES"/>
    <s v="En ejecución"/>
    <s v="Convenio No. 4600006877,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Vicente, bajo los parámetros establecidos en la Ordenanza Departamental N° 049 de 2016."/>
    <d v="2017-06-01T00:00:00"/>
    <s v="13 meses"/>
    <s v="Régimen Especial - Artículo 95 Ley 489 de 1998"/>
    <s v="Recursos propios"/>
    <n v="20000000"/>
    <n v="10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2"/>
    <n v="17620"/>
    <d v="2017-05-30T00:00:00"/>
    <s v="N/A"/>
    <n v="4600006879"/>
    <x v="1"/>
    <s v="CORNARE, MUNICIPIO DE SAN VICENTE Y CORPORACIÓN MASBOSQUES"/>
    <s v="En ejecución"/>
    <s v="Convenio No. 4600006879,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l Peñol, bajo los parámetros establecidos en la Ordenanza Departamental N° 049 de 2016."/>
    <d v="2017-06-01T00:00:00"/>
    <s v="13 meses"/>
    <s v="Régimen Especial - Artículo 95 Ley 489 de 1998"/>
    <s v="Recursos propios"/>
    <n v="30000000"/>
    <n v="1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3"/>
    <n v="17621"/>
    <d v="2017-05-30T00:00:00"/>
    <s v="N/A"/>
    <n v="4600006880"/>
    <x v="1"/>
    <s v="CORNARE, MUNICIPIO DE EL PEÑOL Y CORPORACIÓN MASBOSQUES"/>
    <s v="En ejecución"/>
    <s v="Convenio No. 4600006880,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ranada, bajo los parámetros establecidos en la Ordenanza Departamental N° 049 de 2016."/>
    <d v="2017-06-01T00:00:00"/>
    <s v="13 meses"/>
    <s v="Régimen Especial - Artículo 95 Ley 489 de 1998"/>
    <s v="Recursos propios"/>
    <n v="70000000"/>
    <n v="3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4"/>
    <n v="17622"/>
    <d v="2017-05-30T00:00:00"/>
    <s v="N/A"/>
    <n v="4600006881"/>
    <x v="1"/>
    <s v="CORNARE, MUNICIPIO DE GRANADA Y CORPORACIÓN MASBOSQUES"/>
    <s v="En ejecución"/>
    <s v="Convenio No. 4600006881,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uatape, bajo los parámetros establecidos en la Ordenanza Departamental N° 049 de 2016."/>
    <d v="2017-06-01T00:00:00"/>
    <s v="13 meses"/>
    <s v="Régimen Especial - Artículo 95 Ley 489 de 1998"/>
    <s v="Recursos propios"/>
    <n v="10000000"/>
    <n v="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5"/>
    <n v="17623"/>
    <d v="2017-05-31T00:00:00"/>
    <s v="N/A"/>
    <n v="4600006890"/>
    <x v="1"/>
    <s v="CORNARE, MUNICIPIO DE GUATAPÉ Y CORPORACIÓN MASBOSQUES"/>
    <s v="En ejecución"/>
    <s v="Convenio No. 4600006890,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Rafael, bajo los parámetros establecidos en la Ordenanza Departamental N° 049 de 2016."/>
    <d v="2017-06-01T00:00:00"/>
    <s v="13 meses"/>
    <s v="Régimen Especial - Artículo 95 Ley 489 de 1998"/>
    <s v="Recursos propios"/>
    <n v="50000000"/>
    <n v="2500000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6"/>
    <n v="17624"/>
    <d v="2017-05-30T00:00:00"/>
    <s v="N/A"/>
    <n v="4600006891"/>
    <x v="1"/>
    <s v="CORNARE, MUNICIPIO DE SAN RAFAEL Y CORPORACIÓN MASBOSQUES"/>
    <s v="En ejecución"/>
    <s v="Convenio No. 4600006891,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Carlos, bajo los parámetros establecidos en la Ordenanza Departamental N° 049 de 2016."/>
    <d v="2017-06-01T00:00:00"/>
    <s v="13 meses"/>
    <s v="Régimen Especial - Artículo 95 Ley 489 de 1998"/>
    <s v="Recursos propios"/>
    <n v="54439775"/>
    <n v="2721988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067"/>
    <n v="17625"/>
    <d v="2017-05-30T00:00:00"/>
    <s v="N/A"/>
    <n v="4600006882"/>
    <x v="1"/>
    <s v="CORNARE, MUNICIPIO DE SAN CARLOS Y CORPORACIÓN MASBOSQUES"/>
    <s v="En ejecución"/>
    <s v="Convenio No. 4600006882,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los ecosistemas estratégicos asociados al recurso Hídrico, en las reservas de los cañones Melcocho y Santo Domingo en los municipios de El Carmen de Viboral y Cocorná,  bajo los parámetros establecidos en la Ordenanza Departamental N° 049 de 2016."/>
    <d v="2017-10-01T00:00:00"/>
    <s v="6 meses"/>
    <s v="Régimen Especial - Artículo 95 Ley 489 de 1998"/>
    <s v="Recursos propios"/>
    <n v="50000000"/>
    <n v="85979446"/>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595"/>
    <n v="18773"/>
    <d v="2017-09-28T00:00:00"/>
    <s v="N/A"/>
    <n v="4600007537"/>
    <x v="1"/>
    <s v="CORNARE, MUNICIPIO DE EL CARMEN DE VIBORAL, COCORNÁ Y CORPORACIÓN MASBOSQUES"/>
    <s v="En ejecución"/>
    <s v="Convenio No. 4600007537,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nori, bajo los parámetros establecidos en la Ordenanza Departamental N° 049 de 2016."/>
    <d v="2017-08-01T00:00:00"/>
    <s v="11 meses"/>
    <s v="Régimen Especial - Artículo 95 Ley 489 de 1998"/>
    <s v="Recursos propios"/>
    <n v="180000000"/>
    <n v="6329609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6"/>
    <n v="18012"/>
    <d v="2017-07-27T00:00:00"/>
    <s v="N/A"/>
    <n v="4600007094"/>
    <x v="1"/>
    <s v="CORANTIOQUIA, MUNICIPIO DE ANORÍ Y CORPORACIÓN MASBOSQUES"/>
    <s v="En ejecución"/>
    <s v="Convenio No. 460000709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ngostura,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7"/>
    <n v="18013"/>
    <d v="2017-07-27T00:00:00"/>
    <s v="N/A"/>
    <n v="4600007092"/>
    <x v="1"/>
    <s v="CORANTIOQUIA, MUNICIPIO DE ANGOSTURA Y CORPORACIÓN MASBOSQUES"/>
    <s v="En ejecución"/>
    <s v="Convenio No. 4600007092,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ndes, bajo los parámetros establecidos en la Ordenanza Departamental N° 049 de 2016."/>
    <d v="2017-08-01T00:00:00"/>
    <s v="11 meses"/>
    <s v="Régimen Especial - Artículo 95 Ley 489 de 1998"/>
    <s v="Recursos propios"/>
    <n v="6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8"/>
    <n v="18014"/>
    <d v="2017-07-27T00:00:00"/>
    <s v="N/A"/>
    <n v="4600007093"/>
    <x v="1"/>
    <s v="CORANTIOQUIA, MUNICIPIO DE ANDES Y CORPORACIÓN MASBOSQUES"/>
    <s v="En ejecución"/>
    <s v="Convenio No. 4600007093,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Belmira, bajo los parámetros establecidos en la Ordenanza Departamental N° 049 de 2016."/>
    <d v="2017-08-01T00:00:00"/>
    <s v="11 meses"/>
    <s v="Régimen Especial - Artículo 95 Ley 489 de 1998"/>
    <s v="Recursos propios"/>
    <n v="120000000"/>
    <n v="418829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09"/>
    <n v="18015"/>
    <d v="2017-07-27T00:00:00"/>
    <s v="N/A"/>
    <n v="4600007095"/>
    <x v="1"/>
    <s v="CORANTIOQUIA, MUNICIPIO DE BELMIRA Y CORPORACIÓN MASBOSQUES"/>
    <s v="En ejecución"/>
    <s v="Convenio No. 460000709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Betulia, bajo los parámetros establecidos en la Ordenanza Departamental N° 049 de 2016."/>
    <d v="2017-08-01T00:00:00"/>
    <s v="11 meses"/>
    <s v="Régimen Especial - Artículo 95 Ley 489 de 1998"/>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0"/>
    <n v="18016"/>
    <d v="2017-07-27T00:00:00"/>
    <s v="N/A"/>
    <n v="4600007096"/>
    <x v="1"/>
    <s v="CORANTIOQUIA, MUNICIPIO DE BETULIA Y CORPORACIÓN MASBOSQUES"/>
    <s v="En ejecución"/>
    <s v="Convenio No. 4600007096,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Briceño, bajo los parámetros establecidos en la Ordenanza Departamental N° 049 de 2016."/>
    <d v="2017-08-01T00:00:00"/>
    <s v="11 meses"/>
    <s v="Régimen Especial - Artículo 95 Ley 489 de 1998"/>
    <s v="Recursos propios"/>
    <n v="90000000"/>
    <n v="292135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1"/>
    <n v="18017"/>
    <d v="2017-07-27T00:00:00"/>
    <s v="N/A"/>
    <n v="4600007097"/>
    <x v="1"/>
    <s v="CORANTIOQUIA, MUNICIPIO DE BRICEÑO Y CORPORACIÓN MASBOSQUES"/>
    <s v="En ejecución"/>
    <s v="Convenio No. 4600007097,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aracoli, bajo los parámetros establecidos en la Ordenanza Departamental N° 049 de 2016."/>
    <d v="2017-08-01T00:00:00"/>
    <s v="11 meses"/>
    <s v="Régimen Especial - Artículo 95 Ley 489 de 1998"/>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2"/>
    <n v="18018"/>
    <d v="2017-07-27T00:00:00"/>
    <s v="N/A"/>
    <n v="4600007098"/>
    <x v="1"/>
    <s v="CORANTIOQUIA, MUNICIPIO DE CARACOLÍ Y CORPORACIÓN MASBOSQUES"/>
    <s v="En ejecución"/>
    <s v="Convenio No. 4600007098,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iudad Bolivar,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3"/>
    <n v="18019"/>
    <d v="2017-07-27T00:00:00"/>
    <s v="N/A"/>
    <n v="4600007099"/>
    <x v="1"/>
    <s v="CORANTIOQUIA, MUNICIPIO DE CIUDAD BOLIVAR Y CORPORACIÓN MASBOSQUES"/>
    <s v="En ejecución"/>
    <s v="Convenio No. 4600007099,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Donmatias, bajo los parámetros establecidos en la Ordenanza Departamental N° 049 de 2016."/>
    <d v="2017-08-01T00:00:00"/>
    <s v="11 meses"/>
    <s v="Régimen Especial - Artículo 95 Ley 489 de 1998"/>
    <s v="Recursos propios"/>
    <n v="60000000"/>
    <n v="1801504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4"/>
    <n v="18020"/>
    <d v="2017-07-27T00:00:00"/>
    <s v="N/A"/>
    <n v="4600007100"/>
    <x v="1"/>
    <s v="CORANTIOQUIA, MUNICIPIO DE DONMATÍAS Y CORPORACIÓN MASBOSQUES"/>
    <s v="En ejecución"/>
    <s v="Convenio No. 4600007100,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bejico,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5"/>
    <n v="18021"/>
    <d v="2017-07-27T00:00:00"/>
    <s v="N/A"/>
    <n v="4600007101"/>
    <x v="1"/>
    <s v="CORANTIOQUIA, MUNICIPIO DE EBÉJICO Y CORPORACIÓN MASBOSQUES"/>
    <s v="En ejecución"/>
    <s v="Convenio No. 4600007101,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omez Plata, bajo los parámetros establecidos en la Ordenanza Departamental N° 049 de 2016."/>
    <d v="2017-08-01T00:00:00"/>
    <s v="11 meses"/>
    <s v="Régimen Especial - Artículo 95 Ley 489 de 1998"/>
    <s v="Recursos propios"/>
    <n v="210000000"/>
    <n v="7724351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6"/>
    <n v="18022"/>
    <d v="2017-07-27T00:00:00"/>
    <s v="N/A"/>
    <n v="4600007102"/>
    <x v="1"/>
    <s v="CORANTIOQUIA, MUNICIPIO DE GÓMEZ PLATA Y CORPORACIÓN MASBOSQUES"/>
    <s v="En ejecución"/>
    <s v="Convenio No. 4600007102,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uadalupe, bajo los parámetros establecidos en la Ordenanza Departamental N° 049 de 2016."/>
    <d v="2017-08-01T00:00:00"/>
    <s v="11 meses"/>
    <s v="Régimen Especial - Artículo 95 Ley 489 de 1998"/>
    <s v="Recursos propios"/>
    <n v="120000000"/>
    <n v="4174092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7"/>
    <n v="18023"/>
    <d v="2017-07-27T00:00:00"/>
    <s v="N/A"/>
    <n v="4600007103"/>
    <x v="1"/>
    <s v="CORANTIOQUIA, MUNICIPIO DE GUADALUPE Y CORPORACIÓN MASBOSQUES"/>
    <s v="En ejecución"/>
    <s v="Convenio No. 4600007103,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ituango, bajo los parámetros establecidos en la Ordenanza Departamental N° 049 de 2016."/>
    <d v="2017-08-01T00:00:00"/>
    <s v="11 meses"/>
    <s v="Régimen Especial - Artículo 95 Ley 489 de 1998"/>
    <s v="Recursos propios"/>
    <n v="180000000"/>
    <n v="6524366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8"/>
    <n v="18024"/>
    <d v="2017-07-27T00:00:00"/>
    <s v="N/A"/>
    <n v="4600007104"/>
    <x v="1"/>
    <s v="CORANTIOQUIA, MUNICIPIO DE ITUANGO Y CORPORACIÓN MASBOSQUES"/>
    <s v="En ejecución"/>
    <s v="Convenio No. 460000710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Jerico, bajo los parámetros establecidos en la Ordenanza Departamental N° 049 de 2016."/>
    <d v="2017-08-01T00:00:00"/>
    <s v="11 meses"/>
    <s v="Régimen Especial - Artículo 95 Ley 489 de 1998"/>
    <s v="Recursos propios"/>
    <n v="68000000"/>
    <n v="1474879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19"/>
    <n v="18025"/>
    <d v="2017-07-27T00:00:00"/>
    <s v="N/A"/>
    <n v="4600007105"/>
    <x v="1"/>
    <s v="CORANTIOQUIA, MUNICIPIO DE JERICÓ Y CORPORACIÓN MASBOSQUES"/>
    <s v="En ejecución"/>
    <s v="Convenio No. 460000710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Liborina, bajo los parámetros establecidos en la Ordenanza Departamental N° 049 de 2016."/>
    <d v="2017-08-01T00:00:00"/>
    <s v="11 meses"/>
    <s v="Régimen Especial - Artículo 95 Ley 489 de 1998"/>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0"/>
    <n v="18026"/>
    <d v="2017-07-27T00:00:00"/>
    <s v="N/A"/>
    <n v="4600007106"/>
    <x v="1"/>
    <s v="CORANTIOQUIA, MUNICIPIO DE LIBORINA Y CORPORACIÓN MASBOSQUES"/>
    <s v="En ejecución"/>
    <s v="Convenio No. 4600007106,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Remedios, bajo los parámetros establecidos en la Ordenanza Departamental N° 049 de 2016."/>
    <d v="2017-08-01T00:00:00"/>
    <s v="11 meses"/>
    <s v="Régimen Especial - Artículo 95 Ley 489 de 1998"/>
    <s v="Recursos propios"/>
    <n v="216000000"/>
    <n v="7790288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1"/>
    <n v="18027"/>
    <d v="2017-07-27T00:00:00"/>
    <s v="N/A"/>
    <n v="460007107"/>
    <x v="1"/>
    <s v="CORANTIOQUIA, MUNICIPIO DE REMEDIOS Y CORPORACIÓN MASBOSQUES"/>
    <s v="En ejecución"/>
    <s v="Convenio No. 4600007107,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banalarga, bajo los parámetros establecidos en la Ordenanza Departamental N° 049 de 2016."/>
    <d v="2017-08-01T00:00:00"/>
    <s v="11 meses"/>
    <s v="Régimen Especial - Artículo 95 Ley 489 de 1998"/>
    <s v="Recursos propios"/>
    <n v="104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2"/>
    <n v="18028"/>
    <d v="2017-07-27T00:00:00"/>
    <s v="N/A"/>
    <n v="460007108"/>
    <x v="1"/>
    <s v="CORANTIOQUIA, MUNICIPIO DE SABANALARGA Y CORPORACIÓN MASBOSQUES"/>
    <s v="En ejecución"/>
    <s v="Convenio No. 4600007108,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Jeronimo, bajo los parámetros establecidos en la Ordenanza Departamental N° 049 de 2016."/>
    <d v="2017-08-01T00:00:00"/>
    <s v="11 meses"/>
    <s v="Régimen Especial - Artículo 95 Ley 489 de 1998"/>
    <s v="Recursos propios"/>
    <n v="67200000"/>
    <n v="136330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3"/>
    <n v="18029"/>
    <d v="2017-07-27T00:00:00"/>
    <s v="N/A"/>
    <n v="460007109"/>
    <x v="1"/>
    <s v="CORANTIOQUIA, MUNICIPIO DE SAN JERÓNIMO Y CORPORACIÓN MASBOSQUES"/>
    <s v="En ejecución"/>
    <s v="Convenio No. 4600007109,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ta Fe de Antioquia, bajo los parámetros establecidos en la Ordenanza Departamental N° 049 de 2016."/>
    <d v="2017-08-01T00:00:00"/>
    <s v="11 meses"/>
    <s v="Régimen Especial - Artículo 95 Ley 489 de 1998"/>
    <s v="Recursos propios"/>
    <n v="300000000"/>
    <n v="10728616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4"/>
    <n v="18030"/>
    <d v="2017-07-27T00:00:00"/>
    <s v="N/A"/>
    <n v="460007110"/>
    <x v="1"/>
    <s v="CORANTIOQUIA, MUNICIPIO DE SANTA FE DE ANTIOQUIA Y CORPORACIÓN MASBOSQUES"/>
    <s v="En ejecución"/>
    <s v="Convenio No. 4600007110,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Taraza, bajo los parámetros establecidos en la Ordenanza Departamental N° 049 de 2016."/>
    <d v="2017-08-01T00:00:00"/>
    <s v="11 meses"/>
    <s v="Régimen Especial - Artículo 95 Ley 489 de 1998"/>
    <s v="Recursos propios"/>
    <n v="80000000"/>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5"/>
    <n v="18031"/>
    <d v="2017-07-27T00:00:00"/>
    <s v="N/A"/>
    <n v="460007111"/>
    <x v="1"/>
    <s v="CORANTIOQUIA, MUNICIPIO DE TARAZÁ Y CORPORACIÓN MASBOSQUES"/>
    <s v="En ejecución"/>
    <s v="Convenio No. 4600007111,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Vegachi, bajo los parámetros establecidos en la Ordenanza Departamental N° 049 de 2016."/>
    <d v="2017-08-01T00:00:00"/>
    <s v="11 meses"/>
    <s v="Régimen Especial - Artículo 95 Ley 489 de 1998"/>
    <s v="Recursos propios"/>
    <n v="40000000"/>
    <n v="5860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6"/>
    <n v="18032"/>
    <d v="2017-07-27T00:00:00"/>
    <s v="N/A"/>
    <n v="4600007112"/>
    <x v="1"/>
    <s v="CORANTIOQUIA, MUNICIPIO DE VEGACHÍ Y CORPORACIÓN MASBOSQUES"/>
    <s v="En ejecución"/>
    <s v="Convenio No. 4600007112,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Yolombo, bajo los parámetros establecidos en la Ordenanza Departamental N° 049 de 2016."/>
    <d v="2017-08-01T00:00:00"/>
    <s v="11 meses"/>
    <s v="Régimen Especial - Artículo 95 Ley 489 de 1998"/>
    <s v="Recursos propios"/>
    <n v="120000000"/>
    <n v="4138590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7"/>
    <n v="18033"/>
    <d v="2017-07-27T00:00:00"/>
    <s v="N/A"/>
    <n v="460007125"/>
    <x v="1"/>
    <s v="CORANTIOQUIA, MUNICIPIO DE YOLOMBÓ Y CORPORACIÓN MASBOSQUES"/>
    <s v="En ejecución"/>
    <s v="Convenio No. 460000712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Yondo, bajo los parámetros establecidos en la Ordenanza Departamental N° 049 de 2016."/>
    <d v="2017-08-01T00:00:00"/>
    <s v="11 meses"/>
    <s v="Régimen Especial - Artículo 95 Ley 489 de 1998"/>
    <s v="Recursos propios"/>
    <n v="83987064"/>
    <n v="1704125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8"/>
    <n v="18034"/>
    <d v="2017-07-27T00:00:00"/>
    <s v="N/A"/>
    <n v="460007113"/>
    <x v="1"/>
    <s v="CORANTIOQUIA, MUNICIPIO DE YONDÓ Y CORPORACIÓN MASBOSQUES"/>
    <s v="En ejecución"/>
    <s v="Convenio No. 4600007113,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isneros, bajo los parámetros establecidos en la Ordenanza Departamental N° 049 de 2016."/>
    <d v="2017-08-01T00:00:00"/>
    <s v="11 meses"/>
    <s v="Régimen Especial - Artículo 95 Ley 489 de 1998"/>
    <s v="Recursos propios"/>
    <n v="60000000"/>
    <n v="1850193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29"/>
    <s v="18035-18036"/>
    <d v="2017-07-27T00:00:00"/>
    <s v="N/A"/>
    <n v="4600007114"/>
    <x v="1"/>
    <s v="CORANTIOQUIA, MUNICIPIO DE CISNEROS Y CORPORACIÓN MASBOSQUES"/>
    <s v="En ejecución"/>
    <s v="Convenio No. 4600007114,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LGAR bajo los parámetros establecidos en la Ordenanza Departamental N° 049 de 2016."/>
    <d v="2017-09-01T00:00:00"/>
    <s v="11 meses"/>
    <s v="Régimen Especial - Artículo 95 Ley 489 de 1998"/>
    <s v="Recursos propios"/>
    <n v="60000000"/>
    <n v="1864394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6"/>
    <n v="18215"/>
    <d v="2017-07-28T00:00:00"/>
    <s v="N/A"/>
    <n v="4600007116"/>
    <x v="1"/>
    <s v="CORANTIOQUIA, MUNICIPIO DE SALGAR Y CORPORACIÓN MASBOSQUES"/>
    <s v="En ejecución"/>
    <s v="Convenio No. 4600007116,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JARDIN bajo los parámetros establecidos en la Ordenanza Departamental N° 049 de 2016."/>
    <d v="2017-10-01T00:00:00"/>
    <s v="10 meses"/>
    <s v="Régimen Especial - Artículo 95 Ley 489 de 1998"/>
    <s v="Recursos propios"/>
    <n v="50000000"/>
    <n v="2434465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5"/>
    <n v="18584"/>
    <d v="2017-09-14T00:00:00"/>
    <s v="N/A"/>
    <n v="4600007443"/>
    <x v="1"/>
    <s v="CORANTIOQUIA, MUNICIPIO DE JARDÍN Y CORPORACIÓN MASBOSQUES"/>
    <s v="En ejecución"/>
    <s v="Convenio No. 4600007443, VF6000002256 Ordenanza 40 del 04 de octubre de 2017"/>
    <s v="Diana Carolina Uribe Gutierr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oncordia, bajo los parámetros establecidos en la Ordenanza Departamental N° 049 de 2016."/>
    <d v="2017-10-01T00:00:00"/>
    <s v="10 meses"/>
    <s v="Régimen Especial - Artículo 95 Ley 489 de 1998"/>
    <s v="Recursos propios"/>
    <n v="62987565"/>
    <n v="51610658"/>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486"/>
    <n v="18583"/>
    <d v="2017-09-14T00:00:00"/>
    <s v="N/A"/>
    <n v="4600007444"/>
    <x v="1"/>
    <s v="CORANTIOQUIA, MUNICIPIO DE CONCORDIA Y CORPORACIÓN MASBOSQUES"/>
    <s v="En ejecución"/>
    <s v="Convenio No. 4600007444,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Abriaqui, bajo los parámetros establecidos en la Ordenanza Departamental N° 049 de 2016."/>
    <d v="2017-09-01T00:00:00"/>
    <s v="10 meses"/>
    <s v="Régimen Especial - Artículo 95 Ley 489 de 1998"/>
    <s v="Recursos propios"/>
    <n v="24455796"/>
    <n v="9603645"/>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7"/>
    <n v="18188"/>
    <d v="2017-09-04T00:00:00"/>
    <s v="N/A"/>
    <n v="4600007399"/>
    <x v="1"/>
    <s v="CORPOURABA, MUNICIPIO DE ABRIAQUÍ Y CORPORACIÓN MASBOSQUES"/>
    <s v="En ejecución"/>
    <s v="Convenio No. 4600007399,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arepa, bajo los parámetros establecidos en la Ordenanza Departamental N° 049 de 2016."/>
    <d v="2017-09-01T00:00:00"/>
    <s v="10 meses"/>
    <s v="Régimen Especial - Artículo 95 Ley 489 de 1998"/>
    <s v="Recursos propios"/>
    <n v="160000000"/>
    <n v="30025240"/>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8"/>
    <n v="18789"/>
    <d v="2017-09-04T00:00:00"/>
    <s v="N/A"/>
    <n v="4600007400"/>
    <x v="1"/>
    <s v="CORPOURABA, MUNICIPIO DE CAREPA Y CORPORACIÓN MASBOSQUES"/>
    <s v="En ejecución"/>
    <s v="Convenio No. 4600007400,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higorodo, bajo los parámetros establecidos en la Ordenanza Departamental N° 049 de 2016."/>
    <d v="2017-09-01T00:00:00"/>
    <s v="10 meses"/>
    <s v="Régimen Especial - Artículo 95 Ley 489 de 1998"/>
    <s v="Recursos propios"/>
    <n v="80000000"/>
    <n v="1537878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79"/>
    <n v="18190"/>
    <d v="2017-09-04T00:00:00"/>
    <s v="N/A"/>
    <n v="4600007401"/>
    <x v="1"/>
    <s v="CORPOURABA, MUNICIPIO DE CHIGORODÓ Y CORPORACIÓN MASBOSQUES"/>
    <s v="En ejecución"/>
    <s v="Convenio No. 4600007401,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Dabeiba, bajo los parámetros establecidos en la Ordenanza Departamental N° 049 de 2016."/>
    <d v="2017-09-01T00:00:00"/>
    <s v="10 meses"/>
    <s v="Régimen Especial - Artículo 95 Ley 489 de 1998"/>
    <s v="Recursos propios"/>
    <n v="120000000"/>
    <n v="2563130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0"/>
    <n v="18191"/>
    <d v="2017-09-04T00:00:00"/>
    <s v="N/A"/>
    <n v="4600007400"/>
    <x v="1"/>
    <s v="CORPOURABA, MUNICIPIO DE DABEIBA Y CORPORACIÓN MASBOSQUES"/>
    <s v="En ejecución"/>
    <s v="Convenio No. 4600007402,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Frontino, bajo los parámetros establecidos en la Ordenanza Departamental N° 049 de 2016."/>
    <d v="2017-09-01T00:00:00"/>
    <s v="10 meses"/>
    <s v="Régimen Especial - Artículo 95 Ley 489 de 1998"/>
    <s v="Recursos propios"/>
    <n v="84000000"/>
    <n v="1684342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1"/>
    <n v="18192"/>
    <d v="2017-09-04T00:00:00"/>
    <s v="N/A"/>
    <n v="4600007403"/>
    <x v="1"/>
    <s v="CORPOURABA, MUNICIPIO DE FRONTINO Y CORPORACIÓN MASBOSQUES"/>
    <s v="En ejecución"/>
    <s v="Convenio No. 4600007403,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iraldo, bajo los parámetros establecidos en la Ordenanza Departamental N° 049 de 2016."/>
    <d v="2017-09-01T00:00:00"/>
    <s v="10 meses"/>
    <s v="Régimen Especial - Artículo 95 Ley 489 de 1998"/>
    <s v="Recursos propios"/>
    <n v="64000000"/>
    <n v="1529190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2"/>
    <n v="18193"/>
    <d v="2017-09-04T00:00:00"/>
    <s v="N/A"/>
    <n v="4600007404"/>
    <x v="1"/>
    <s v="CORPOURABA, MUNICIPIO DE GIRALDO Y CORPORACIÓN MASBOSQUES"/>
    <s v="En ejecución"/>
    <s v="Convenio No. 4600007404,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n Pedro de Uraba, bajo los parámetros establecidos en la Ordenanza Departamental N° 049 de 2016."/>
    <d v="2017-09-01T00:00:00"/>
    <s v="10 meses"/>
    <s v="Régimen Especial - Artículo 95 Ley 489 de 1998"/>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3"/>
    <n v="18194"/>
    <d v="2017-09-04T00:00:00"/>
    <s v="N/A"/>
    <n v="4600007405"/>
    <x v="1"/>
    <s v="CORPOURABA, MUNICIPIO DE SAN PEDRO DE URABÁ Y CORPORACIÓN MASBOSQUES"/>
    <s v="En ejecución"/>
    <s v="Convenio No. 4600007405,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Cañasgordas bajo los parámetros establecidos en la Ordenanza Departamental N° 049 de 2016."/>
    <d v="2017-09-01T00:00:00"/>
    <s v="10 meses"/>
    <s v="Régimen Especial - Artículo 95 Ley 489 de 1998"/>
    <s v="Recursos propios"/>
    <n v="80000000"/>
    <n v="17941911"/>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4"/>
    <n v="18195"/>
    <d v="2017-09-04T00:00:00"/>
    <s v="N/A"/>
    <n v="4600007406"/>
    <x v="1"/>
    <s v="CORPOURABA, MUNICIPIO DE CAÑASGORDAS Y CORPORACIÓN MASBOSQUES"/>
    <s v="En ejecución"/>
    <s v="Convenio No. 4600007406,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Uramita bajo los parámetros establecidos en la Ordenanza Departamental N° 049 de 2016."/>
    <d v="2017-09-01T00:00:00"/>
    <s v="10 meses"/>
    <s v="Régimen Especial - Artículo 95 Ley 489 de 1998"/>
    <s v="Recursos propios"/>
    <n v="80000000"/>
    <n v="16111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5"/>
    <n v="18196"/>
    <d v="2017-09-04T00:00:00"/>
    <s v="N/A"/>
    <n v="4600007407"/>
    <x v="1"/>
    <s v="CORPOURABA, MUNICIPIO DE URAMITA Y CORPORACIÓN MASBOSQUES"/>
    <s v="En ejecución"/>
    <s v="Convenio No. 4600007407,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Peque bajo los parámetros establecidos en la Ordenanza Departamental N° 049 de 2016."/>
    <d v="2017-09-01T00:00:00"/>
    <s v="10 meses"/>
    <s v="Régimen Especial - Artículo 95 Ley 489 de 1998"/>
    <s v="Recursos propios"/>
    <n v="120000000"/>
    <n v="2343433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6"/>
    <n v="18197"/>
    <d v="2017-09-04T00:00:00"/>
    <s v="N/A"/>
    <n v="4600007408"/>
    <x v="1"/>
    <s v="CORPOURABA, MUNICIPIO DE PEQUE Y CORPORACIÓN MASBOSQUES"/>
    <s v="En ejecución"/>
    <s v="Convenio No. 4600007408,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Mutata bajo los parámetros establecidos en la Ordenanza Departamental N° 049 de 2016."/>
    <d v="2017-09-01T00:00:00"/>
    <s v="10 meses"/>
    <s v="Régimen Especial - Artículo 95 Ley 489 de 1998"/>
    <s v="Recursos propios"/>
    <n v="60000000"/>
    <n v="1171716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287"/>
    <n v="18198"/>
    <d v="2017-09-04T00:00:00"/>
    <s v="N/A"/>
    <n v="4600007409"/>
    <x v="1"/>
    <s v="CORPOURABA, MUNICIPIO DE MUTATÁ Y CORPORACIÓN MASBOSQUES"/>
    <s v="En ejecución"/>
    <s v="Convenio No. 4600007409,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Urrao bajo los parámetros establecidos en la Ordenanza Departamental N° 049 de 2016."/>
    <d v="2017-09-01T00:00:00"/>
    <s v="10 meses"/>
    <s v="Régimen Especial - Artículo 95 Ley 489 de 1998"/>
    <s v="Recursos propios"/>
    <n v="200000000"/>
    <n v="4101008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n v="7316"/>
    <n v="18214"/>
    <d v="2017-09-04T00:00:00"/>
    <s v="N/A"/>
    <n v="4600007410"/>
    <x v="1"/>
    <s v="CORPOURABA, MUNICIPIO DE URRAO Y CORPORACIÓN MASBOSQUES"/>
    <s v="En ejecución"/>
    <s v="Convenio No. 4600007410, VF6000002256 Ordenanza 40 del 04 de octubre de 2017"/>
    <s v="Javier Alezander Robledo Blandón"/>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Barbosa, bajo los parámetros establecidos en la Ordenanza Departamental N° 049 de 2016."/>
    <d v="2017-11-01T00:00:00"/>
    <s v="14 meses"/>
    <s v="Régimen Especial - Artículo 95 Ley 489 de 1998"/>
    <s v="Recursos propios"/>
    <n v="26996104"/>
    <n v="26996104"/>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4"/>
    <s v="N/A"/>
    <d v="2017-10-31T00:00:00"/>
    <s v="N/A"/>
    <s v="2017-AS-34-0004"/>
    <x v="1"/>
    <s v="ÁREA METROPOLITANA DEL VALLE DE ABURRÁ, CORANTIOQUIA, MUNICIPIO DE BARBOSA Y LA CORPORACIÓN MASBOSQUES"/>
    <s v="En ejecución"/>
    <s v="Convenio No. 2017-AS-34-0004,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Envigado, bajo los parámetros establecidos en la Ordenanza Departamental N° 049 de 2016."/>
    <d v="2017-11-01T00:00:00"/>
    <s v="14 meses"/>
    <s v="Régimen Especial - Artículo 95 Ley 489 de 1998"/>
    <s v="Recursos propios"/>
    <n v="104640373"/>
    <n v="104640373"/>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5"/>
    <s v="N/A"/>
    <d v="2017-10-31T00:00:00"/>
    <s v="N/A"/>
    <s v="2017-AS-34-0005"/>
    <x v="1"/>
    <s v="ÁREA METROPOLITANA DEL VALLE DE ABURRÁ, CORANTIOQUIA, MUNICIPIO DE ENVIGADO Y LA CORPORACIÓN MASBOSQUES"/>
    <s v="En ejecución"/>
    <s v="Convenio No. 2017-AS-34-0005,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Girardota, bajo los parámetros establecidos en la Ordenanza Departamental N° 049 de 2016."/>
    <d v="2017-11-01T00:00:00"/>
    <s v="14 meses"/>
    <s v="Régimen Especial - Artículo 95 Ley 489 de 1998"/>
    <s v="Recursos propios"/>
    <n v="50028707"/>
    <n v="50028707"/>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7"/>
    <s v="N/A"/>
    <d v="2017-10-31T00:00:00"/>
    <s v="N/A"/>
    <s v="2017-AS-34-0007"/>
    <x v="1"/>
    <s v="ÁREA METROPOLITANA DEL VALLE DE ABURRÁ, CORANTIOQUIA, MUNICIPIO DE GIRARDOTA Y LA CORPORACIÓN MASBOSQUES"/>
    <s v="En ejecución"/>
    <s v="Convenio No. 2017-AS-34-0007,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Itagui, bajo los parámetros establecidos en la Ordenanza Departamental N° 049 de 2016"/>
    <d v="2017-11-01T00:00:00"/>
    <s v="14 meses"/>
    <s v="Régimen Especial - Artículo 95 Ley 489 de 1998"/>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6"/>
    <s v="N/A"/>
    <d v="2017-10-31T00:00:00"/>
    <s v="N/A"/>
    <s v="2017-AS-34-0006"/>
    <x v="1"/>
    <s v="ÁREA METROPOLITANA DEL VALLE DE ABURRÁ, CORANTIOQUIA, MUNICIPIO DE ITAGUI Y LA CORPORACIÓN MASBOSQUES"/>
    <s v="En ejecución"/>
    <s v="Convenio No. 2017-AS-34-0006, VF6000002256 Ordenanza 40 del 04 de octubre de 2017"/>
    <s v="Santiago Arbelaez Arbelaez"/>
    <s v="Tipo C Supervisión"/>
    <s v="Supervisión técnica, jurídica, administrativa, contable y/o financiera"/>
  </r>
  <r>
    <x v="21"/>
    <n v="77101604"/>
    <s v="Implementar el esquema de pago por servicios ambientales BANCO2, para la conservación de ecosistemas estratégicos asociados al recurso hídrico, en el municipio de Sabaneta, bajo los parámetros establecidos en la Ordenanza Departamental N° 049 de 2016."/>
    <d v="2017-11-01T00:00:00"/>
    <s v="14 meses"/>
    <s v="Régimen Especial - Artículo 95 Ley 489 de 1998"/>
    <s v="Recursos propios"/>
    <n v="54276652"/>
    <n v="54276652"/>
    <s v="SI"/>
    <s v="Aprobadas"/>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s v="2017-AS-34-0009"/>
    <s v="N/A"/>
    <d v="2017-11-09T00:00:00"/>
    <s v="N/A"/>
    <s v="2017-AS-34-0009"/>
    <x v="1"/>
    <s v="ÁREA METROPOLITANA DEL VALLE DE ABURRÁ, CORANTIOQUIA, MUNICIPIO DE SABANETA Y LA CORPORACIÓN MASBOSQUES"/>
    <s v="En ejecución"/>
    <s v="Convenio No. 2017-AS-34-0009, VF6000002256 Ordenanza 40 del 04 de octubre de 2017"/>
    <s v="Santiago Arbelaez Arbelaez"/>
    <s v="Tipo C Supervisión"/>
    <s v="Supervisión técnica, jurídica, administrativa, contable y/o financiera"/>
  </r>
  <r>
    <x v="21"/>
    <n v="77101604"/>
    <s v="Implementar acciones de control, vigilancia y administración de los predios públicos adquiridos en los municipios del Departamento de Antioquia para la protección de las fuentes de agua que abastecen acueductos."/>
    <d v="2018-06-01T00:00:00"/>
    <s v="6 meses"/>
    <s v="Régimen Especial - Artículo 95 Ley 489 de 1998"/>
    <s v="Recursos propios"/>
    <n v="350000000"/>
    <n v="350000000"/>
    <s v="NO"/>
    <s v="N/A"/>
    <s v="CARLOS ANDRES ESCOBAR DIEZ"/>
    <s v="Profesional universitario"/>
    <s v="3838685"/>
    <s v="carlos.escobar@antioquia.gov.co"/>
    <s v="Conservación de Ecosistemas Estratégicos"/>
    <s v="Áreas en ecosistemas estratégicos con vigilada y controlada"/>
    <s v="Protección y conservación de áreas de ecosistemas estratégicos, Antioquia"/>
    <s v="210022-001"/>
    <n v="34020204"/>
    <s v="Áreas ecosis estrat vigilada controlada"/>
    <m/>
    <m/>
    <m/>
    <m/>
    <m/>
    <x v="2"/>
    <m/>
    <m/>
    <m/>
    <s v="Alvaro Londoño Maya"/>
    <s v="Tipo C Supervisión"/>
    <s v="Supervisión técnica, jurídica, administrativa, contable y/o financiera"/>
  </r>
  <r>
    <x v="21"/>
    <n v="77101703"/>
    <s v="Implementación Proyectos educativos y de participación para la construcción de una_x000a_cultura ambiental sustentable en el departamento de Antioquia"/>
    <d v="2018-06-01T00:00:00"/>
    <s v="6 meses"/>
    <s v="Régimen Especial - Artículo 95 Ley 489 de 1998"/>
    <s v="Recursos propios"/>
    <n v="101281203"/>
    <n v="101281203"/>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2"/>
    <m/>
    <m/>
    <m/>
    <s v="Hernan Dario Valencia Gutierrez"/>
    <s v="Tipo C Supervisión"/>
    <s v="Supervisión técnica, jurídica, administrativa, contable y/o financiera"/>
  </r>
  <r>
    <x v="21"/>
    <n v="80101602"/>
    <s v="Suministro de bolsas plásticas oxo-biodegradables, como elemento de apoyo a la estrategia educativa del programa Basura Cero."/>
    <d v="2018-03-01T00:00:00"/>
    <s v="6 meses"/>
    <s v="Selección Abreviada - Menor Cuantía"/>
    <s v="Recursos propios"/>
    <n v="200000000"/>
    <n v="200000000"/>
    <s v="NO"/>
    <s v="N/A"/>
    <s v="CARLOS ANDRES ESCOBAR DIEZ"/>
    <s v="Profesional universitario"/>
    <s v="3838685"/>
    <s v="carlos.escobar@antioquia.gov.co"/>
    <s v="Educación y cultura para la sostenibilidad ambiental del Departamento de Antioquia"/>
    <s v="Acciones contempladas en el Proyecto de Ordenanza “Basuras Cero” Implementadas"/>
    <s v="Implementación Proyectos educativos y de participación para la construcción de una_x000a_cultura ambiental sustentable en el departamento de Antioquia"/>
    <s v="210001-001"/>
    <n v="34020302"/>
    <s v="Proyecto de Ordenanza Basuras Cero"/>
    <m/>
    <m/>
    <m/>
    <m/>
    <m/>
    <x v="2"/>
    <m/>
    <m/>
    <m/>
    <s v="Aracely Santillana"/>
    <s v="Tipo C Supervisión"/>
    <s v="Supervisión técnica, jurídica, administrativa, contable y/o financiera"/>
  </r>
  <r>
    <x v="21"/>
    <n v="77101604"/>
    <s v="Implementación de los Planes de Ordenación y Manejo de las Cuencas Hidrográficas (POMCA) de la jurisdicción de CORPOURABA."/>
    <d v="2018-06-01T00:00:00"/>
    <s v="6 meses"/>
    <s v="Régimen Especial - Artículo 95 Ley 489 de 1998"/>
    <s v="Recursos propios"/>
    <n v="225000000"/>
    <n v="225000000"/>
    <s v="NO"/>
    <s v="N/A"/>
    <s v="CARLOS ANDRES ESCOBAR DIEZ"/>
    <s v="Profesional universitario"/>
    <s v="3838685"/>
    <s v="carlos.escobar@antioquia.gov.co"/>
    <s v="Protección y Conservación del Recurso Hídrico"/>
    <s v="Proyectos contemplados en los Planes de Ordenamiento y Manejo de Cuencas Hidrográficas (POMCAS) implementados en las 9 subregiones del Departamento"/>
    <s v="Protección y conservación del recurso hidrico en el departamento de Antioquia"/>
    <s v="210021-001"/>
    <n v="34020106"/>
    <s v="Proyectos contemplados POMCAS"/>
    <m/>
    <m/>
    <m/>
    <m/>
    <m/>
    <x v="2"/>
    <m/>
    <m/>
    <m/>
    <s v="Andres Felipe Posada Zapata"/>
    <s v="Tipo C Supervisión"/>
    <s v="Supervisión técnica, jurídica, administrativa, contable y/o financiera"/>
  </r>
  <r>
    <x v="21"/>
    <n v="77101604"/>
    <s v="Adición y Prórroga al Covenio N° 4600007586, cuyo Objeto es: &quot;Cofinanciar la Actualización y el Monitoreo del Estado del Recurso Hídrico en el Departamento de Antioquia&quot;."/>
    <d v="2018-02-01T00:00:00"/>
    <s v="135 dias"/>
    <s v="Régimen Especial - Artículo 96 Ley 489 de 1998"/>
    <s v="Recursos propios"/>
    <n v="75000000"/>
    <n v="75000000"/>
    <s v="NO"/>
    <s v="N/A"/>
    <s v="CARLOS ANDRES ESCOBAR DIEZ"/>
    <s v="Profesional universitario"/>
    <s v="3838685"/>
    <s v="carlos.escobar@antioquia.gov.co"/>
    <s v="Protección y Conservación del Recurso Hídrico"/>
    <s v="Estudio de actualización del estado de los recurso hídrico en el departamento de Antioquia editado y socializado."/>
    <s v="Protección y conservación del recurso hidrico en el departamento de Antioquia"/>
    <s v="210021-001"/>
    <n v="34020103"/>
    <s v="Est actlización estado recurso hídrico "/>
    <n v="7509"/>
    <n v="18801"/>
    <d v="2017-10-11T00:00:00"/>
    <s v="N/A"/>
    <n v="4600007586"/>
    <x v="1"/>
    <s v="Fundación EPM"/>
    <s v="En ejecución"/>
    <m/>
    <s v="Carlos Mario Sierra Zapata"/>
    <s v="Tipo C Supervisión"/>
    <s v="Supervisión técnica, jurídica, administrativa, contable y/o financiera"/>
  </r>
  <r>
    <x v="21"/>
    <n v="77101703"/>
    <s v="Elaboración de la Política Pública de Bienestar animal."/>
    <d v="2018-03-01T00:00:00"/>
    <s v="6 meses"/>
    <s v="Mínima cuantía"/>
    <s v="Recursos propios"/>
    <n v="60000000"/>
    <n v="6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m/>
    <s v="Myriam Ceballos Marín"/>
    <s v="Tipo C Supervisión"/>
    <s v="Supervisión técnica, jurídica, administrativa, contable y/o financiera"/>
  </r>
  <r>
    <x v="21"/>
    <n v="77101703"/>
    <s v="Fortalecimiento de las mesas ambientales del Departamento de Antioquia."/>
    <d v="2018-03-01T00:00:00"/>
    <s v="9 meses"/>
    <s v="Mínima cuantía"/>
    <s v="Recursos propios"/>
    <n v="70000000"/>
    <n v="7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m/>
    <s v="Myriam Ceballos Marín"/>
    <s v="Tipo C Supervisión"/>
    <s v="Supervisión técnica, jurídica, administrativa, contable y/o financiera"/>
  </r>
  <r>
    <x v="21"/>
    <n v="77101703"/>
    <s v="Implementación Plan de Acción del Comité Minero Ambiental."/>
    <d v="2018-06-01T00:00:00"/>
    <s v="6 meses"/>
    <s v="Régimen Especial - Artículo 95 Ley 489 de 1998"/>
    <s v="Recursos propios"/>
    <n v="40000000"/>
    <n v="40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m/>
    <s v="Myriam Ceballos Marín"/>
    <s v="Tipo C Supervisión"/>
    <s v="Supervisión técnica, jurídica, administrativa, contable y/o financiera"/>
  </r>
  <r>
    <x v="21"/>
    <n v="77101703"/>
    <s v="Fortalecer las instancias de participación y los procesos de Gestión Ambiental en el marco del Consejo Departamental Ambiental de Antioquia – CODEAM."/>
    <d v="2018-06-01T00:00:00"/>
    <s v="6 meses"/>
    <s v="Régimen Especial - Artículo 95 Ley 489 de 1998"/>
    <s v="Recursos propios"/>
    <n v="75000000"/>
    <n v="7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m/>
    <s v="Juan David Ramirez Bedoya"/>
    <s v="Tipo C Supervisión"/>
    <s v="Supervisión técnica, jurídica, administrativa, contable y/o financiera"/>
  </r>
  <r>
    <x v="21"/>
    <n v="77101604"/>
    <s v="Apoyo a proyectos de la comisión para la prevención, mitigación y control de incendios forestales en el departamento de Antioquia implementados"/>
    <d v="2018-06-01T00:00:00"/>
    <s v="6 meses"/>
    <s v="Régimen Especial - Artículo 95 Ley 489 de 1998"/>
    <s v="Recursos propios"/>
    <n v="20000000"/>
    <n v="20000000"/>
    <s v="NO"/>
    <s v="N/A"/>
    <s v="CARLOS ANDRES ESCOBAR DIEZ"/>
    <s v="Profesional universitario"/>
    <s v="3838685"/>
    <s v="carlos.escobar@antioquia.gov.co"/>
    <s v="Conservación de Ecosistemas Estratégicos"/>
    <s v="Proyectos contemplados en el Plan de Acción de la comisión para la prevención, mitigación y control de incendios forestales en el departamento de Antioquia implementados"/>
    <s v="Protección y conservación de áreas de ecosistemas estratégicos, Antioquia"/>
    <s v="210022-001"/>
    <n v="34020208"/>
    <s v="Proy Plan Acción comisión incen fostls "/>
    <m/>
    <m/>
    <m/>
    <m/>
    <m/>
    <x v="2"/>
    <m/>
    <m/>
    <m/>
    <s v="Aracely Santillana"/>
    <s v="Tipo C Supervisión"/>
    <s v="Supervisión técnica, jurídica, administrativa, contable y/o financiera"/>
  </r>
  <r>
    <x v="21"/>
    <n v="77101604"/>
    <s v="Apoyar la creación del Sistema Local de Áreas Protegidas en los municipios del Departamento."/>
    <d v="2018-07-01T00:00:00"/>
    <s v="6 meses"/>
    <s v="Régimen Especial - Artículo 95 Ley 489 de 1998"/>
    <s v="Recursos propios"/>
    <n v="96281203"/>
    <n v="96281203"/>
    <s v="NO"/>
    <s v="N/A"/>
    <s v="CARLOS ANDRES ESCOBAR DIEZ"/>
    <s v="Profesional universitario"/>
    <s v="3838685"/>
    <s v="carlos.escobar@antioquia.gov.co"/>
    <s v="Conservación de Ecosistemas Estratégicos"/>
    <s v="Diseño e implementación de Sistemas Locales de Áreas Protegidas – SILAP"/>
    <s v="Protección y conservación de áreas de ecosistemas estratégicos, Antioquia"/>
    <s v="210022-001"/>
    <n v="34020202"/>
    <s v="Diseño e implementación de SILAP"/>
    <m/>
    <m/>
    <m/>
    <m/>
    <m/>
    <x v="2"/>
    <m/>
    <m/>
    <m/>
    <s v="Andres Correa Maya"/>
    <s v="Tipo C Supervisión"/>
    <s v="Supervisión técnica, jurídica, administrativa, contable y/o financiera"/>
  </r>
  <r>
    <x v="21"/>
    <n v="77111603"/>
    <s v="Áreas de espacio público de protección ambiental recuperadas."/>
    <d v="2018-07-01T00:00:00"/>
    <s v="5 meses"/>
    <s v="Régimen Especial - Artículo 95 Ley 489 de 1998"/>
    <s v="Recursos propios"/>
    <n v="99330187"/>
    <n v="99330187"/>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2"/>
    <m/>
    <m/>
    <m/>
    <s v="Carlos Mario Sierra Zapata"/>
    <s v="Tipo C Supervisión"/>
    <s v="Supervisión técnica, jurídica, administrativa, contable y/o financiera"/>
  </r>
  <r>
    <x v="21"/>
    <n v="77111603"/>
    <s v="Cofinanciar la restauración ecológica de áreas de ecosistemas estratégicos."/>
    <d v="2018-07-01T00:00:00"/>
    <s v="5 meses"/>
    <s v="Régimen Especial - Artículo 95 Ley 489 de 1998"/>
    <s v="Recursos propios"/>
    <n v="230000000"/>
    <n v="230000000"/>
    <s v="NO"/>
    <s v="N/A"/>
    <s v="CARLOS ANDRES ESCOBAR DIEZ"/>
    <s v="Profesional universitario"/>
    <s v="3838685"/>
    <s v="carlos.escobar@antioquia.gov.co"/>
    <s v="Conservación de Ecosistemas Estratégicos"/>
    <s v="Áreas en ecosistemas estratégicos restaurada"/>
    <s v="Protección y conservación de áreas de ecosistemas estratégicos, Antioquia"/>
    <s v="210022-001"/>
    <n v="34020201"/>
    <s v="Áreas en ecosis estratégicos restaur"/>
    <m/>
    <m/>
    <m/>
    <m/>
    <m/>
    <x v="2"/>
    <m/>
    <m/>
    <m/>
    <s v="Carlos Mario Sierra Zapata"/>
    <s v="Tipo C Supervisión"/>
    <s v="Supervisión técnica, jurídica, administrativa, contable y/o financiera"/>
  </r>
  <r>
    <x v="21"/>
    <n v="90121500"/>
    <s v="Adquisición de Tiquetes Aéreos para la Gobernación de Antioquia"/>
    <d v="2017-10-01T00:00:00"/>
    <s v="15 meses"/>
    <s v="Contratación Directa - Contratos Interadministrativos"/>
    <s v="Recursos propios"/>
    <n v="35000000"/>
    <n v="30000000"/>
    <s v="SI"/>
    <s v="Aprobadas"/>
    <s v="CARLOS ANDRES ESCOBAR DIEZ"/>
    <s v="Profesional universitario"/>
    <s v="3838686"/>
    <s v="carlos.escobar@antioquia.gov.co"/>
    <m/>
    <m/>
    <m/>
    <m/>
    <m/>
    <m/>
    <m/>
    <m/>
    <m/>
    <m/>
    <m/>
    <x v="2"/>
    <m/>
    <m/>
    <s v="VF 6000002258 del 3 ago-17 Ordenanza 11 del 18 de julio de 2017_x000a_Entrega de CDP a La Secretaría General"/>
    <s v="Elvia Gómez Betancur"/>
    <s v="Tipo C Supervisión"/>
    <s v="Supervisión técnica, jurídica, administrativa, contable y/o financiera"/>
  </r>
  <r>
    <x v="21"/>
    <n v="80111504"/>
    <s v="Contratación de un servidor público en temporalidad  e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Conservación de Ecosistemas Estratégicos"/>
    <s v="Áreas apoyadas para declaratoria dentro del Sistema Departamental de Áreas Protegidas (SIDAP)"/>
    <s v="Protección y conservación de áreas de ecosistemas estratégicos, Antioquia"/>
    <s v="210022-001"/>
    <n v="34020205"/>
    <s v="Áreas apoyadas para declaratoria SIDAP"/>
    <m/>
    <m/>
    <m/>
    <m/>
    <m/>
    <x v="2"/>
    <m/>
    <m/>
    <s v="Entrega de CDP a La Secretaria  de Gestion Humana y Desarrollo Organizacional"/>
    <s v="N/A"/>
    <s v="N/A"/>
    <s v="N/A"/>
  </r>
  <r>
    <x v="21"/>
    <n v="80111504"/>
    <s v="Contratación de un servidor público en temporalidad  y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s v="Entrega de CDP a La Secretaria  de Gestion Humana y Desarrollo Organizacional"/>
    <s v="N/A"/>
    <s v="N/A"/>
    <s v="N/A"/>
  </r>
  <r>
    <x v="21"/>
    <n v="80111504"/>
    <s v="Contratación de un servidor público en temporalidad y incluye los viáticos"/>
    <d v="2018-01-01T00:00:00"/>
    <s v="12 meses"/>
    <s v="Contratación Directa - Prestación de Servicios y de Apoyo a la Gestión Persona Natural"/>
    <s v="Recursos propios"/>
    <n v="103718797"/>
    <n v="103718797"/>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2"/>
    <m/>
    <m/>
    <s v="Entrega de CDP a La Secretaria  de Gestion Humana y Desarrollo Organizacional"/>
    <s v="N/A"/>
    <s v="N/A"/>
    <s v="N/A"/>
  </r>
  <r>
    <x v="21"/>
    <n v="80111504"/>
    <s v="Contratación de dos practicantes de excelencia, para el segundo semestre"/>
    <d v="2018-06-01T00:00:00"/>
    <s v="6 meses"/>
    <s v="Contratación Directa - Contratos Interadministrativos"/>
    <s v="Recursos propios"/>
    <n v="11951016"/>
    <n v="11951016"/>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s v="Entrega de CDP a La Secretaria  de Gestion Humana y Desarrollo Organizacional"/>
    <s v="Laura Salinas Gaviria"/>
    <s v="Tipo C Supervisión"/>
    <s v="Supervisión técnica, jurídica, administrativa, contable y/o financiera"/>
  </r>
  <r>
    <x v="21"/>
    <s v="86131504_x000a_80141607"/>
    <s v="Central de medios y Operador logístico"/>
    <d v="2017-02-09T00:00:00"/>
    <s v="16 meses"/>
    <s v="Contratación Directa - Contratos Interadministrativos"/>
    <s v="Recursos propios"/>
    <n v="85000000"/>
    <n v="85000000"/>
    <s v="NO"/>
    <s v="N/A"/>
    <s v="CARLOS ANDRES ESCOBAR DIEZ"/>
    <s v="Profesional universitario"/>
    <s v="3838685"/>
    <s v="carlos.escobar@antioquia.gov.co"/>
    <s v="Educación y cultura para la sostenibilidad ambiental del Departamento de Antioquia"/>
    <s v="Estrategias educativas y de participación implementadas"/>
    <s v="Implementación Proyectos educativos y de participación para la construcción de una_x000a_cultura ambiental sustentable en el departamento de Antioquia"/>
    <s v="210001-001"/>
    <n v="34020301"/>
    <s v="Estrat educat participación implemen"/>
    <m/>
    <m/>
    <m/>
    <m/>
    <m/>
    <x v="2"/>
    <m/>
    <m/>
    <s v="VF6000002347 ($25.000.000) y VF6000002362 ($60.000.000)  Ordenanza 17 del 8 de agosto de 2017_x000a_Entrega de CDP a La Oficina de Comunicaciones"/>
    <s v="Laura Salinas Gaviria"/>
    <s v="Tipo C Supervisión"/>
    <s v="Supervisión técnica, jurídica, administrativa, contable y/o financiera"/>
  </r>
  <r>
    <x v="21"/>
    <s v="86131504_x000a_80141607"/>
    <s v="Central de medios y Operador logístico"/>
    <d v="2017-02-09T00:00:00"/>
    <s v="16 meses"/>
    <s v="Contratación Directa - Contratos Interadministrativos"/>
    <s v="Recursos propios"/>
    <n v="85000000"/>
    <n v="8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s v="VF6000002348 ($25.000.000) y VF6000002363 ($60.000.000)  Ordenanza 17 del 8 de agosto de 2017_x000a_Entrega de CDP a La Oficina de Comunicaciones"/>
    <s v="Laura Salinas Gaviria"/>
    <s v="Tipo C Supervisión"/>
    <s v="Supervisión técnica, jurídica, administrativa, contable y/o financiera"/>
  </r>
  <r>
    <x v="21"/>
    <s v="N/A"/>
    <s v="Prestación de servicio de transporte terrestre automotor para apoyar la gestión de la Gobernación de Antioquia."/>
    <d v="2018-02-01T00:00:00"/>
    <s v="11 meses"/>
    <s v="Selección Abreviada - Subasta Inversa"/>
    <s v="Recursos propios"/>
    <n v="15000000"/>
    <n v="15000000"/>
    <s v="NO"/>
    <s v="N/A"/>
    <s v="CARLOS ANDRES ESCOBAR DIEZ"/>
    <s v="Profesional universitario"/>
    <s v="3838685"/>
    <s v="carlos.escobar@antioquia.gov.co"/>
    <s v="Conservación de Ecosistemas Estratégicos"/>
    <s v="Proyectos contemplados en los Planes de Acción de los Comités que integran el CODEAM implementados"/>
    <s v="Protección y conservación de áreas de ecosistemas estratégicos, Antioquia"/>
    <s v="210022-001"/>
    <n v="34020206"/>
    <s v="Proyectos contemplados CODEAM implem"/>
    <m/>
    <m/>
    <m/>
    <m/>
    <m/>
    <x v="2"/>
    <m/>
    <m/>
    <s v="Entrega de CDP a La Secretaría General"/>
    <s v="Julia Ines Puerta Castro"/>
    <s v="Tipo C Supervisión"/>
    <s v="Supervisión técnica, jurídica, administrativa, contable y/o financiera"/>
  </r>
  <r>
    <x v="22"/>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9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7"/>
    <d v="2017-10-27T00:00:00"/>
    <n v="4600007644"/>
    <n v="4600007644"/>
    <x v="1"/>
    <s v="EMPRESA SOCIAL DEL ESTADO HOSPITAL MENTAL DE ANTIOQUIA"/>
    <s v="En ejecución"/>
    <m/>
    <s v="Ana Carolina Perez-"/>
    <s v="Tipo C:  Supervisión"/>
    <s v="Realizar seguimiento tecnico, Administrativa, contable,financiera,  y jurídico"/>
  </r>
  <r>
    <x v="22"/>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619980534"/>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8"/>
    <d v="2017-10-27T00:00:00"/>
    <n v="4600007644"/>
    <n v="4600007644"/>
    <x v="1"/>
    <s v="EMPRESA SOCIAL DEL ESTADO HOSPITAL MENTAL DE ANTIOQUIA"/>
    <s v="En ejecución"/>
    <m/>
    <s v="Ana Carolina Perez-"/>
    <s v="Tipo C:  Supervisión"/>
    <s v="Realizar seguimiento tecnico, Administrativa, contable,financiera,  y jurídico"/>
  </r>
  <r>
    <x v="22"/>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2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19"/>
    <d v="2017-10-27T00:00:00"/>
    <n v="4600007644"/>
    <n v="4600007644"/>
    <x v="1"/>
    <s v="EMPRESA SOCIAL DEL ESTADO HOSPITAL MENTAL DE ANTIOQUIA"/>
    <s v="En ejecución"/>
    <m/>
    <s v="Ana Carolina Perez-"/>
    <s v="Tipo C:  Supervisión"/>
    <s v="Realizar seguimiento tecnico, Administrativa, contable,financiera,  y jurídico"/>
  </r>
  <r>
    <x v="22"/>
    <n v="93141500"/>
    <s v="Realizar la tercera fase de la estrategia de transversalización del enfoque de género en el departamento de Antioquia que garantice la intervención integral con énfasis psicosocial de las Mujeres en 124 municipios de Antioquia a través de la implementación de los programas_x000a_del plan de desarrollo: &quot;Mujeres Pensando en Grande&quot;."/>
    <d v="2017-11-01T00:00:00"/>
    <s v="10.5 meses"/>
    <s v="Contratación Directa - Contratos Interadministrativos"/>
    <s v="Recursos propios"/>
    <n v="2378012965"/>
    <n v="100000000"/>
    <s v="SI"/>
    <s v="Aprobadas"/>
    <s v="Carolina Perez"/>
    <s v="Directora fortalecimiento Institucional"/>
    <s v="3838602"/>
    <s v="ana.perez@antioquia.gov.co"/>
    <s v="Transversalidad con hechos"/>
    <s v="Red de transversalidad de la Secretaría de las Mujeres de Antioquia conformada y operando, Gestión de proyectos en las dependencias de la Gobernación de Antioquia dirigidos a las mujeres, Observatorio de Asuntos de Mujer y Género fortalecido,Jornadas de salud pública y derechos sexuales y reproductivos para las mujeres, Campaña de salud mental y autocuidado para las mujeres, Cursos de formación en equidad de género a personal de la Gobernación de Antioquia."/>
    <s v="IMPLEMENTACION  TRANSVERSALIDAD CON HECHOS"/>
    <s v="07-0065"/>
    <s v="Red de transversalidad de la Secretaría de las Mujeres de Antioquia conformada y operando, "/>
    <s v="Diseño de la Red de transversalidad, creacion de la red y consolidacion de la red"/>
    <n v="7753"/>
    <n v="20920"/>
    <d v="2017-10-27T00:00:00"/>
    <n v="4600007644"/>
    <n v="4600007644"/>
    <x v="1"/>
    <s v="EMPRESA SOCIAL DEL ESTADO HOSPITAL MENTAL DE ANTIOQUIA"/>
    <s v="En ejecución"/>
    <m/>
    <s v="Ana Carolina Perez-"/>
    <s v="Tipo C:  Supervisión"/>
    <s v="Realizar seguimiento tecnico, Administrativa, contable,financiera,  y jurídico"/>
  </r>
  <r>
    <x v="22"/>
    <n v="93141500"/>
    <s v="Contrato  interadministrativo  de mandato para la promoción, creación, elaboración desarrollo y conceptualización de las campañas, estrategias y necesidades comunicacionales de la Gobernación de Antioquia."/>
    <d v="2017-02-10T00:00:00"/>
    <s v="16.5 meses "/>
    <s v="Contratación Directa - Contratos Interadministrativos"/>
    <s v="Recursos propios"/>
    <n v="240000000"/>
    <n v="240000000"/>
    <s v="NO"/>
    <s v="N/A"/>
    <s v="Carolina Perez"/>
    <s v="Directora fortalecimiento Institucional"/>
    <s v="3838602"/>
    <s v="ana.perez@antioquia.gov.co"/>
    <s v="Transversalidad con hechos"/>
    <s v="Campaña comunicacional &quot;Mujeres Antioquia Piensa en Grande&quot;"/>
    <s v="IMPLEMENTACION TRANSVERSALIDAD CON HECHOS"/>
    <s v="07-0065"/>
    <s v="Campaña comunicacional &quot;Mujeres Antioquia Piensa en Grande&quot;"/>
    <s v="Formulacion, implemtacion y difucion de lacampaña"/>
    <n v="6359"/>
    <n v="20355"/>
    <d v="2017-01-26T00:00:00"/>
    <n v="460006243"/>
    <n v="460006243"/>
    <x v="1"/>
    <s v="Teleantioquia"/>
    <s v="En ejecución"/>
    <s v="Lo realiza la oficina de Comunicaiones"/>
    <s v="Juan fernando Arenas"/>
    <s v="Tipo C:  Supervisión"/>
    <s v="Realizar seguimiento tecnico, Administrativa, contable,financiera,  y jurídico"/>
  </r>
  <r>
    <x v="22"/>
    <n v="93141500"/>
    <s v="Prestación de servicios de un operador logístico para la organización, administración, ejecución y demás acciones logísticas necesarias para la realización de los eventos programadas por la Gobernación de Antioquia . "/>
    <d v="2017-02-09T00:00:00"/>
    <s v="16 meses "/>
    <s v="Contratación Directa - Contratos Interadministrativos"/>
    <s v="Recursos propios"/>
    <n v="150000000"/>
    <n v="150000000"/>
    <s v="NO"/>
    <s v="N/A"/>
    <s v="Carolina Perez"/>
    <s v="Directora fortalecimiento Institucional"/>
    <s v="3838602"/>
    <s v="ana.perez@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61"/>
    <n v="20398"/>
    <d v="2017-02-03T00:00:00"/>
    <n v="4600006201"/>
    <n v="4600006201"/>
    <x v="1"/>
    <s v="PLAZA MAYOR MEDELLÍN CONVECIONES Y EXPOSICIONES S.A"/>
    <s v="Ejecución"/>
    <s v="Lo realiza la oficina de Comunicaiones"/>
    <s v="Juan fernando Arenas"/>
    <s v="Tipo C:  Supervisión"/>
    <s v="Técnica, Administrativa, Financiera, Jurídica y contable."/>
  </r>
  <r>
    <x v="22"/>
    <n v="78110000"/>
    <s v="Prestación de servicio de transporte terrestre automotor para apoyar la gestión de la Gobernación de Antioquia"/>
    <d v="2018-03-15T00:00:00"/>
    <s v="10 meses"/>
    <s v="Selección Abreviada - Menor Cuantía"/>
    <s v="Recursos propios"/>
    <n v="70000000"/>
    <n v="70000000"/>
    <s v="NO"/>
    <s v="N/A"/>
    <s v="Maria Mercedes Ortega Mateos"/>
    <s v="Profesional Universitaria"/>
    <s v="3838620"/>
    <s v="maria.ortega@antioquia.gov.co"/>
    <s v="Seguridad pública para las mujeres"/>
    <s v="Campaña comunicacional con hechos movilizadores para la prevencion de las violencias contra las mujeres, Cursos de formación a mujeres en sus derechos y en equidad de género realizados. Rutas de atencion integral a mujeres victimas, diseñadas e implementadas por decreto o acuerdo municipal, Mesas o consejos municipales de seguridad publica para las mujeres implementadas a nivel local y departamental."/>
    <s v="Seguridad pública para las mujeres"/>
    <s v="07-0069"/>
    <s v="Cursos de formación a mujeres en sus derechos y en equidad de género realizados"/>
    <s v="Formulacion,. Convocatoria e implemetacion de los cursos"/>
    <s v="SA-22-001-2018"/>
    <n v="20791"/>
    <d v="2018-01-02T00:00:00"/>
    <m/>
    <m/>
    <x v="5"/>
    <m/>
    <s v="Sin iniciar etapa precontractual"/>
    <s v="Lo realiza lógistica"/>
    <s v="MARIA MERCEDES ORTEGA"/>
    <s v="Tipo C:  Supervisión"/>
    <s v="Técnica, Administrativa, Financiera, Jurídica y contable."/>
  </r>
  <r>
    <x v="22"/>
    <n v="78110000"/>
    <s v="Prestación de servicio de transporte terrestre automotor para apoyar la gestión de la Gobernación de Antioquia"/>
    <d v="2017-02-09T00:00:00"/>
    <s v="12 meses"/>
    <s v="Selección Abreviada - Menor Cuantía"/>
    <s v="Recursos propios"/>
    <n v="28910837"/>
    <n v="24574212"/>
    <s v="SI"/>
    <s v="Aprobadas"/>
    <s v="Maria Mercedes Ortega Mateos"/>
    <s v="Profesional Universitaria"/>
    <s v="3838620"/>
    <s v="maria.ortega@antioquia.gov.co"/>
    <s v="Educando en igualdad de género"/>
    <s v="Instituciones de educación superior que implementan cátedra e investigaciones en equidad de género"/>
    <s v="Educando en igualdad de género"/>
    <s v="07-0071"/>
    <s v="Instituciones de educación superior que implementan cátedra e investigaciones en equidad de género"/>
    <s v="formulacion del plan, acercamietno a instituciones educativas e implementacion del plan"/>
    <n v="6310"/>
    <n v="20795"/>
    <d v="2017-01-19T00:00:00"/>
    <n v="4600006701"/>
    <n v="4600006701"/>
    <x v="1"/>
    <s v="Asociacion de  Transportadores Especiales"/>
    <s v="En ejecución"/>
    <s v="Lo realiza lógistica"/>
    <s v="MARIA MERCEDES ORTEGA"/>
    <s v="Tipo C:  Supervisión"/>
    <s v="Técnica, Administrativa, Financiera, Jurídica y contable."/>
  </r>
  <r>
    <x v="22"/>
    <n v="93141500"/>
    <s v="Designar estudiantes de universidades para la realizacion de practicaacademica. con el fin de brindar apoyo a la gestion del Departamento de Antioquia y sus regiones durante el segundo semestre 2017 y primer_x000a_semestre 2018"/>
    <d v="2018-01-10T00:00:00"/>
    <s v="4 meses"/>
    <s v="Contratación Directa - Contratos Interadministrativos"/>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n v="7326"/>
    <n v="20260"/>
    <d v="2017-07-25T00:00:00"/>
    <n v="4600007059"/>
    <n v="4600007059"/>
    <x v="1"/>
    <s v="Colegio Mayor de Antioquia"/>
    <s v="En ejecución"/>
    <s v="lo realiza Gestion Humana"/>
    <s v="EFRAIM BUITRAGO"/>
    <s v="Tipo C:  Supervisión"/>
    <s v="Técnica, Administrativa, Financiera, Jurídica y contable."/>
  </r>
  <r>
    <x v="22"/>
    <n v="93141500"/>
    <s v="Designar estudiantes de universidades para la realizacion de practicaacademica. con el fin de brindar apoyo a la gestion del Departamento de Antioquia y sus regiones durante el segundo semestre 2017 y primer"/>
    <d v="2018-08-01T00:00:00"/>
    <s v="4 meses"/>
    <s v="Contratación Directa - Contratos Interadministrativos"/>
    <s v="Recursos propios"/>
    <n v="36000000"/>
    <n v="36000000"/>
    <s v="NO"/>
    <s v="N/A"/>
    <s v="Efraim Buitrago"/>
    <s v="Profesiona Universitario"/>
    <s v="3838620"/>
    <s v="efraim.buitrago@antioquia.gov.co"/>
    <s v="Transversalidad con hechos"/>
    <s v="implemetacion de politicas públicas y plan de igualdad de oportunidades para las mujeres a nivel local"/>
    <s v="IMPLEMENTACION TRANSVERSALIDAD CON HECHOS"/>
    <s v="07-0065"/>
    <s v="implemetacion de politicas públicas y plan de igualdad de oportunidades para las mujeres a nivel local"/>
    <s v="Formulacion de la politica y construccion del plan de igualdiad de oportunidades"/>
    <m/>
    <n v="20845"/>
    <m/>
    <m/>
    <m/>
    <x v="4"/>
    <m/>
    <s v="Sin iniciar etapa precontractual"/>
    <s v="lo realiza Gestion Humana"/>
    <s v="EFRAIM BUITRAGO"/>
    <s v="Tipo C:  Supervisión"/>
    <s v="Técnica, Administrativa, Financiera, Jurídica y contable."/>
  </r>
  <r>
    <x v="22"/>
    <n v="86110000"/>
    <s v="DISEÑO Y REALIZACIÓN DE UN DIPLOMADO VIRTUAL EN GÉNERO Y EDUCACIÓN."/>
    <d v="2018-04-01T00:00:00"/>
    <s v="4 meses"/>
    <s v="Selección Abreviada - Menor Cuantía"/>
    <s v="Recursos propios"/>
    <n v="83445254"/>
    <n v="83445254"/>
    <s v="NO"/>
    <s v="N/A"/>
    <s v="Adriana María Osorio Cardona "/>
    <s v="Profesional Universitaria"/>
    <s v="3838612"/>
    <s v="adriana.osorio@antioquia.gov.co"/>
    <s v="Educando en igualdad de género"/>
    <s v="Diplomados en género y educación para docentes y directivos docentes dictados"/>
    <s v="Educando en igualdad de género"/>
    <s v="07-0071"/>
    <s v="Diplomados en género y educación para docentes y directivos docentes dictados"/>
    <s v="Diseño e implementacion"/>
    <m/>
    <n v="20846"/>
    <m/>
    <m/>
    <m/>
    <x v="4"/>
    <m/>
    <s v="Sin iniciar etapa precontractual"/>
    <m/>
    <s v="MARIA CONSUELO MESA"/>
    <s v="Tipo C:  Supervisión"/>
    <s v="Técnica, Administrativa, Financiera, Jurídica y contable."/>
  </r>
  <r>
    <x v="22"/>
    <n v="86110000"/>
    <s v="EJECUTAR LA SEGUNDA FASE DEL ENTRENAMIENTO DEL CONCURSO DE MUJERES"/>
    <d v="2018-05-01T00:00:00"/>
    <s v="7 meses "/>
    <s v="Licitación pública"/>
    <s v="Recursos propios"/>
    <n v="1080000000"/>
    <n v="1080000000"/>
    <s v="NO"/>
    <s v="N/A"/>
    <s v="Clara Lía Ortiz Bustamante"/>
    <s v="Directora desarrollo humano y socioeconomico"/>
    <s v="3838603"/>
    <s v="clara.ortiz@antioquia.gov.co"/>
    <s v="Seguridad económica de las mujeres"/>
    <s v="concurso departamental mujeres emprendedoras realizado."/>
    <s v="Seguridad económica de las mujeres"/>
    <s v="07-0070"/>
    <s v="concurso departamental mujeres emprendedoras realizado."/>
    <s v="diseño ,implemetracion y premiación del concurso"/>
    <m/>
    <n v="21112"/>
    <m/>
    <m/>
    <m/>
    <x v="4"/>
    <m/>
    <s v="Sin iniciar etapa precontractual"/>
    <m/>
    <s v="ADRIANA MARÍA OSORIO CARDONA"/>
    <s v="Tipo C:  Supervisión"/>
    <s v="Técnica, Administrativa, Financiera, Jurídica y contable."/>
  </r>
  <r>
    <x v="22"/>
    <n v="93141500"/>
    <s v="IMPLEMENTAR EL DECRETO DEPARTAMENTAL NO. D2017070003657 DE 2017 EL SELLO DE COMPROMISO SOCIAL CON LA MUJER EN EL DEPARTAMENTO DE ANTIOQUIA-EQUIPAZ."/>
    <d v="2018-05-01T00:00:00"/>
    <s v="6 meses "/>
    <s v="Régimen Especial - Decreto 092 de 2017"/>
    <s v="Recursos propios"/>
    <n v="100000000"/>
    <n v="100000000"/>
    <s v="NO"/>
    <s v="N/A"/>
    <s v="Jacinto Cordoba Maquilon "/>
    <s v="Profesional Universitario"/>
    <s v="3835016"/>
    <s v="jacinto.cordoba@antioquia.gov.co"/>
    <s v="Seguridad económica de las mujeres"/>
    <s v="Plan para el desarrollo de políticas de equidad de género en empresas públicas, privadas y Universidades de Antioquia diseñado"/>
    <s v="Seguridad económica de las mujeres"/>
    <s v="07-0070"/>
    <s v="Plan para el desarrollo de políticas de equidad de género en empresas públicas, privadas y Universidades de Antioquia diseñado"/>
    <s v="Diseño, consolidacin de alianzas e implementacion del plan"/>
    <m/>
    <n v="20923"/>
    <m/>
    <m/>
    <m/>
    <x v="4"/>
    <m/>
    <s v="Sin iniciar etapa precontractual"/>
    <m/>
    <s v="LAURA CRISTINA GIL HERNANDEZ"/>
    <s v="Tipo C:  Supervisión"/>
    <s v="Técnica, Administrativa, Financiera, Jurídica y contable."/>
  </r>
  <r>
    <x v="22"/>
    <n v="86110000"/>
    <s v="FORTALECER EL PROCESO DE  FORMACIÓN PARA EL EMPODERAMIENTO PERSONAL, SOCIAL Y POLÍTICO DE MUJERES QUE ASPIRAN A CARGOS DE ELEC"/>
    <d v="2018-05-01T00:00:00"/>
    <s v="6 meses "/>
    <s v="Selección Abreviada - Menor Cuantía"/>
    <s v="Recursos propios"/>
    <n v="500000000"/>
    <n v="500000000"/>
    <s v="NO"/>
    <s v="N/A"/>
    <s v="Clara Lía Ortiz Bustamante"/>
    <s v="Directora desarrollo humano y socioeconomico"/>
    <s v="3838603"/>
    <s v="clara.ortiz@antioquia.gov.co"/>
    <s v="Mujeres políticas “Antioquia Piensa en Grande”"/>
    <s v="Cursos de formación subregionales para mujeres con aspiraciones y en cargos de elección popular dictados"/>
    <s v="Mujeres políticas “Antioquia Piensa en Grande”"/>
    <s v="07-0072"/>
    <s v="Cursos de formación subregionales para mujeres con aspiraciones y en cargos de elección popular dictados"/>
    <s v="Formulacion e implementacion de los modulos "/>
    <m/>
    <n v="20899"/>
    <m/>
    <m/>
    <m/>
    <x v="4"/>
    <m/>
    <s v="Sin iniciar etapa precontractual"/>
    <m/>
    <s v="ADRIANA MARÍA CARDONA BEDOYA"/>
    <s v="Tipo C:  Supervisión"/>
    <s v="Técnica, Administrativa, Financiera, Jurídica y contable."/>
  </r>
  <r>
    <x v="22"/>
    <n v="93141500"/>
    <s v="Implementar del plan departamental para la incorporación del enfoque de genero de los PEI"/>
    <d v="2018-05-10T00:00:00"/>
    <s v="10 meses"/>
    <s v="Selección Abreviada - Menor Cuantía"/>
    <s v="Recursos propios"/>
    <n v="128000000"/>
    <n v="128000000"/>
    <s v="NO"/>
    <s v="N/A"/>
    <s v="Maria Consuelo Mesa Londoño"/>
    <s v="Profesional Universitaria"/>
    <s v="3838612"/>
    <s v="maría.mesa@antioquia.gov.co"/>
    <s v="Transversalidad con hechos"/>
    <s v="Gestión de proyectos en las dependencias de la Gobernación de Antioquia dirigidos a las mujeres"/>
    <s v="IMPLEMENTACION TRANSVERSALIDAD CON HECHOS"/>
    <s v="07-0065"/>
    <s v="Gestión de proyectos en las dependencias de la Gobernación de Antioquia dirigidos a las mujeres"/>
    <s v="Identificacion de cooperantes, formulacion y ejecucion de proyectos"/>
    <m/>
    <m/>
    <m/>
    <m/>
    <m/>
    <x v="2"/>
    <m/>
    <s v="Sin iniciar etapa precontractual"/>
    <m/>
    <s v="MARÍA MERCEDES ORTEGA MATEOS"/>
    <s v="Tipo C:  Supervisión"/>
    <s v="Técnica, Administrativa, Financiera, Jurídica y contable."/>
  </r>
  <r>
    <x v="22"/>
    <n v="93141500"/>
    <s v="Fortalecer las organizaciones de mujeres en el marco del plan departamental para la promoción, formalizacion y fortalecimiento de las organizaciones de mujeres"/>
    <d v="2018-05-01T00:00:00"/>
    <s v="10 meses"/>
    <s v="Mínima cuantía"/>
    <s v="Recursos propios"/>
    <n v="50000000"/>
    <n v="50000000"/>
    <s v="NO"/>
    <s v="N/A"/>
    <s v="Clara Lía Ortiz Bustamante"/>
    <s v="Directora desarrollo humano y socioeconomico"/>
    <s v="3838603"/>
    <s v="clara.ortiz@antioquia.gov.co"/>
    <s v="Mujeres asociadas, adelante!"/>
    <s v="Red Departamental de Organizaciones de mujeres operando. Plan Departamental para la promocion, formalización y fortalecimiento a las organizaciones de mujeres, diseñado e implemtado."/>
    <s v="Mujeres asociadas, adelante!"/>
    <s v="07-0072"/>
    <s v="Red Departamental de Organizaciones de mujeres operando. Plan Departamental para la promocion, formalización y fortalecimiento a las organizaciones de mujeres, diseñado e implemtado."/>
    <s v="Diseño, implementacion y seguimiento al plan"/>
    <m/>
    <n v="20900"/>
    <m/>
    <m/>
    <m/>
    <x v="4"/>
    <m/>
    <s v="Sin iniciar etapa precontractual"/>
    <m/>
    <s v="NORA EUGENIA ECHEVERRI MOLINA"/>
    <s v="Tipo C:  Supervisión"/>
    <s v="Técnica, Administrativa, Financiera, Jurídica y contable."/>
  </r>
  <r>
    <x v="22"/>
    <n v="78111500"/>
    <s v="ACTULIZACION VIGENCIA FUTURA NO.600002323  ASIGNADA AL CONTRATO NO.4600007506 CUYO OBJETO ES: ADQUISICION DE TIQUETES AEREOS PARA LA_x000a_GOBERNACION DE ANTIOQUIA"/>
    <d v="2017-10-03T00:00:00"/>
    <s v="15 meses"/>
    <s v="Contratación Directa - Contratos Interadministrativos"/>
    <s v="Funcionamiento"/>
    <n v="40000000"/>
    <e v="#VALUE!"/>
    <s v="SI"/>
    <s v="Aprobadas"/>
    <s v="Maria Mercedes Ortega Mateos"/>
    <s v="Profesional Universitaria"/>
    <s v="3838620"/>
    <s v="maria.ortega@antioquia.gov.co"/>
    <m/>
    <s v="ADQUISICION DE TIQUETES AEREOS PARA LA_x000a_GOBERNACION DE ANTIOQUIA"/>
    <s v="Funcionamiento"/>
    <m/>
    <s v="ADQUISICION DE TIQUETES AEREOS PARA LA_x000a_GOBERNACION DE ANTIOQUIA"/>
    <s v="ADQUISICION DE TIQUETES AEREOS PARA LA_x000a_GOBERNACION DE ANTIOQUIA"/>
    <n v="7506"/>
    <n v="20921"/>
    <d v="2017-09-29T00:00:00"/>
    <n v="43011"/>
    <n v="4600007506"/>
    <x v="1"/>
    <s v="SATENA"/>
    <s v="En ejecución"/>
    <s v="Lo Desarrolla la subdireccion lógistica"/>
    <s v="Maria Mercedes Oortega Mateus"/>
    <s v="Tipo C:  Supervisión"/>
    <s v="Técnica, Administrativa, Financiera, Jurídica y contable."/>
  </r>
  <r>
    <x v="22"/>
    <n v="93141500"/>
    <s v="FORTALECIMIENTO DEL SISTEMA MODA MEDIANTE EL DESARROLLO DE ESTRATEGIAS_x000a_DE ACCESO A MERCADOS, EN EL MARCO DE COLOMBIAMODA 2018."/>
    <d v="2018-01-26T00:00:00"/>
    <s v="7 meses"/>
    <s v="Contratación Directa - Contratos Interadministrativos"/>
    <s v="Recursos propios"/>
    <n v="50000000"/>
    <n v="50000000"/>
    <s v="NO"/>
    <s v="N/A"/>
    <s v="Maria Mercedes Ortega Mateos"/>
    <s v="Profesional Universitaria"/>
    <s v="3838620"/>
    <s v="maria.ortega@antioquia.gov.co"/>
    <s v="Seguridad económica de las mujeres"/>
    <s v="FORTALECIMIENTO DEL SISTEMA MODA MEDIANTE EL DESARROLLO DE ESTRATEGIAS_x000a_DE ACCESO A MERCADOS, EN EL MARCO DE COLOMBIAMODA 2018."/>
    <s v="Seguridad económica de las mujeres"/>
    <s v="07-0070"/>
    <s v="FORTALECIMIENTO DEL SISTEMA MODA MEDIANTE EL DESARROLLO DE ESTRATEGIAS_x000a_DE ACCESO A MERCADOS, EN EL MARCO DE COLOMBIAMODA 2018."/>
    <s v="Diseño, consolidacin de alianzas e implementacion del plan"/>
    <n v="8047"/>
    <n v="20788"/>
    <d v="2018-01-24T00:00:00"/>
    <n v="43126"/>
    <n v="4600008032"/>
    <x v="1"/>
    <s v="INEXMODA"/>
    <s v="Celebrado sin iniciar"/>
    <s v="Se desarrolla con la Secretaría de Productividad"/>
    <s v="Maria Mercedes Oortega Mateus"/>
    <s v="Tipo C:  Supervisión"/>
    <s v="Técnica, Administrativa, Financiera, Jurídica y contable."/>
  </r>
  <r>
    <x v="23"/>
    <s v="43232305"/>
    <s v="Promoción, creación, elaboración desarrollo y conceptualización de las campañas, estrategias y necesidades comunicacionales de la Gobernación de Antioquia _x000a_(Competencia de la Oficina de Comunicaciones)"/>
    <d v="2017-02-09T00:00:00"/>
    <s v="16 MESES"/>
    <s v="Contratación Directa - Contratos Interadministrativos"/>
    <s v="Recursos propios"/>
    <n v="150000000"/>
    <n v="30000000"/>
    <s v="SI"/>
    <s v="Aprobadas"/>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2125"/>
    <s v="Consolidación del Sistema de Información Territorial en el Departamento de Antioquia"/>
    <s v="Actualización Sistema de informacion territorial"/>
    <s v="17-12-6149108"/>
    <n v="16247"/>
    <d v="2017-02-06T00:00:00"/>
    <s v="N/A"/>
    <n v="4600006243"/>
    <x v="1"/>
    <s v="SOCIEDAD DE TELEVISÓN DE ANTIOQUIA-TELEANTIOQUIA"/>
    <s v="En ejecución"/>
    <s v="Vigencia Futura 6000002364 por $30.000.000 Ordenanza 17 del 4 de agosto de 2017. actualizada con CDP 3500038675, del 9 de enero de 2018 y RPC 4500045866 del 25 de enero de 2018 entregados a la Gerencia de Comunicaciones quien lidera el proceso de contratación. Contrato interadministrativo de Mandato."/>
    <s v="Competencia de la Oficina de Comunicaciones_x000a_Responsable por la Dirección: Director Sistemas de Indicadores"/>
    <s v="Tipo C:  Supervisión"/>
    <s v=" La dirección aporta supervisión Administrativa, Financiera, Jurídica, coordinación. "/>
  </r>
  <r>
    <x v="23"/>
    <s v="80141902"/>
    <s v="Prestación de servicios de un operador logístico para la organización, administración, ejecución y demás acciones logísticas necesarias para la realización de los eventos programadas por la Gobernación de Antioquia  _x000a_(Competencia de la Oficina de Comunicaciones)"/>
    <d v="2017-02-09T00:00:00"/>
    <s v="16 MESES"/>
    <s v="Contratación Directa - Prestación de Servicios y de Apoyo a la Gestión Persona Jurídica"/>
    <s v="Recursos propios"/>
    <n v="70000000"/>
    <n v="70000000"/>
    <s v="SI"/>
    <s v="Aprobadas"/>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17-12-6119887"/>
    <n v="16248"/>
    <d v="2017-02-01T00:00:00"/>
    <s v="N/A"/>
    <n v="4600006201"/>
    <x v="1"/>
    <s v="PLAZA MAYOR CONVENCIONES Y EXPOSICIONES S.A"/>
    <s v="En ejecución"/>
    <s v="Vigencia Futura 6000002350 por $70.000.000  Ordenanza 17 del 4 de agosto de 2017,  actualizada con CDP 3500038671, del 9 de enero de 2018 y RPC 4500045917 del 25 de enero de 2018 entregados a la Gerencia de Comunicaciones quien lidera el proceso de contratación."/>
    <s v="Competencia de la Oficina de Comunicaciones_x000a_"/>
    <s v="Tipo C:  Supervisión"/>
    <s v="N/A"/>
  </r>
  <r>
    <x v="23"/>
    <n v="43231500"/>
    <s v="“Adquisición y actualización de licencias de ARCGIS para los organismos de la Gobernación de Antioquia incluyendo soporte técnico, a través de acuerdo marco de precios” (competencia de la dirección de Informática)"/>
    <d v="2018-06-01T00:00:00"/>
    <s v="3 MESES"/>
    <s v="Selección Abreviada - Acuerdo Marco de Precios"/>
    <s v="Recursos propios"/>
    <n v="96944086"/>
    <n v="96944086"/>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0"/>
    <s v="-"/>
    <s v="Sin iniciar etapa precontractual"/>
    <s v="El proceso contractual lo lidera la Dirección de Informática de la Secretaría de Gestión Humana y Desarrollo Organizacional"/>
    <s v="Ruth Natalia Castro Restrepo  de la Secretaria de Gestion Humana (Dirección de informatica)_x000a_"/>
    <s v="Tipo B2: Supervisión colegiada"/>
    <s v="La Dirección  aporta supervisión Administrativa, Financiera, Jurídica, coordinación._x000a_"/>
  </r>
  <r>
    <x v="23"/>
    <n v="43211731"/>
    <s v="Renovación del plan anual de mantenimiento del software estadístico SPSS (competencia de la SSSA)_x000a_ (competencia de la dirección de Informática)"/>
    <d v="2018-05-27T00:00:00"/>
    <s v="4 MESES"/>
    <s v="Contratación Directa - No pluralidad de oferentes"/>
    <s v="Recursos propios"/>
    <n v="16500000"/>
    <n v="16500000"/>
    <s v="NO"/>
    <s v="N/A"/>
    <s v="Hernando Latorre Forero"/>
    <s v="LNR"/>
    <s v="3835136-8389181"/>
    <s v="hernando.latorre@antioquia.gov.co"/>
    <s v="Gestión de la información temática territorial como base fundamental para la planeación y el desarrollo"/>
    <s v="Índice de Gestión para Resultados_x000a_en el Desarrollo (IGpRD)"/>
    <s v="Conformación del Sistema de Información Territorial en el Departamento de Antioquia"/>
    <n v="220149"/>
    <s v="Consolidación del Sistema de Información Territorial en el Departamento de Antioquia"/>
    <s v="Actualización Sistema de informacion territorial"/>
    <s v="-"/>
    <s v="-"/>
    <m/>
    <s v="-"/>
    <s v="-"/>
    <x v="0"/>
    <s v="-"/>
    <s v="Sin iniciar etapa precontractual"/>
    <m/>
    <s v="Carlos Alberto Giraldo Cardona, Profesional Universitario_x000a_Secretaría de Gestión Humana y Desarrollo Organizacional"/>
    <s v="Tipo C:  Supervisión"/>
    <s v="La Dirección  aporta supervisión Administrativa, Financiera, Jurídica, coordinación."/>
  </r>
  <r>
    <x v="23"/>
    <s v="80101504"/>
    <s v="“Administrar los recursos financieros para realizar la encuesta de calidad de vida de los habitantes del departamento de Antioquia”"/>
    <d v="2017-11-07T00:00:00"/>
    <s v="6 MESES"/>
    <s v="Contratación Directa - Contratos Interadministrativos"/>
    <s v="Recursos propios"/>
    <n v="1230432080"/>
    <n v="300000000"/>
    <s v="SI"/>
    <s v="Aprobadas"/>
    <s v="Hernando Latorre Forero"/>
    <s v="LNR"/>
    <s v="3835136-8389180"/>
    <s v="hernando.latorre@antioquia.gov.co"/>
    <s v="Gestión de la información temática territorial como base fundamental para la planeación y el desarrollo"/>
    <s v="Incrementar el numero de Operaciones estadísticas en buen estado e implementadas"/>
    <s v="Consolidación del Sistema de Información Territorial en el Departamento de Antioquia"/>
    <n v="220149"/>
    <s v="Consolidación del Sistema de Información Territorial en el Departamento de Antioquia"/>
    <s v="Actualización Sistema de informacion territorial"/>
    <s v="17-12-7284597"/>
    <n v="19442"/>
    <d v="2017-11-10T00:00:00"/>
    <s v="N/A"/>
    <n v="4600007905"/>
    <x v="1"/>
    <s v="IDEA"/>
    <s v="En ejecución"/>
    <s v="Vigencia Futura 6000002432 por $300.000.000  Ordenanza 62 del 8 de noviembre de 2017 "/>
    <s v="Hernando Latorre Forero"/>
    <s v="Tipo C:  Supervisión"/>
    <s v="Tecnica, Administrativa, Financiera, juridica_x000a_"/>
  </r>
  <r>
    <x v="23"/>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d v="2017-02-09T00:00:00"/>
    <s v="16 MESES"/>
    <s v="Contratación Directa - Prestación de Servicios y de Apoyo a la Gestión Persona Jurídica"/>
    <s v="Recursos propios"/>
    <n v="60000000"/>
    <n v="60000000"/>
    <s v="SI"/>
    <s v="Aprobadas"/>
    <s v="Sebastián Muñoz Zuluaga"/>
    <s v="LNR"/>
    <s v="3839125"/>
    <s v="sebastian.munoz@antioquia.gov.co"/>
    <s v="Articulación intersectorial para el desarrollo integral del departamento"/>
    <s v="Espacios de Planeacion y concertacion de planeacion"/>
    <s v="Fortalecimiento de la articulacion intersectorial para el desarrollo integral"/>
    <n v="220148"/>
    <s v="Espacios de Planeacion y concertacion de planeacion"/>
    <s v="Material, suministro, apoyo logistico"/>
    <s v="17-12-6119887"/>
    <n v="16248"/>
    <d v="2017-02-01T00:00:00"/>
    <s v="N/A"/>
    <n v="4600006201"/>
    <x v="1"/>
    <s v="PLAZA MAYOR CONVENCIONES Y EXPOSICIONES S.A"/>
    <s v="En ejecución"/>
    <s v="Vigencia Futura 6000002349 por $60.000.000  Ordenanza 17 del 4 de agosto de 2017, actualizada con CDP 3500038670, del 9 de enero de 2018 y RPC 4500045919 del 25 de enero de 2018 entregados a la Gerencia de Comunicaciones quien lidera el proceso de contratación."/>
    <s v="Competencia de la Oficina de Comunicaciones_x000a_Responsable por la Dirección Diana Marcela Lopera Galeano"/>
    <s v="Tipo C:  Supervisión"/>
    <s v="N/A"/>
  </r>
  <r>
    <x v="23"/>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d v="2017-02-09T00:00:00"/>
    <s v="16 MESES"/>
    <s v="Contratación Directa - Prestación de Servicios y de Apoyo a la Gestión Persona Jurídica"/>
    <s v="Recursos propios"/>
    <n v="20000000"/>
    <n v="20000000"/>
    <s v="SI"/>
    <s v="Aprobadas"/>
    <s v="Miguel Andres Quintero Calle"/>
    <s v="LNR"/>
    <s v="3839125"/>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Material, suministro, apoyo logistico"/>
    <s v="17-12-6119887"/>
    <n v="16248"/>
    <d v="2017-02-01T00:00:00"/>
    <s v="N/A"/>
    <n v="4600006201"/>
    <x v="1"/>
    <s v="PLAZA MAYOR CONVENCIONES Y EXPOSICIONES S.A"/>
    <s v="En ejecución"/>
    <s v="Vigencia Futura 6000002351 por $20.000.000  Ordenanza 17 del 4 de agosto de 2017, actualizada con CDP 3500038672, del 9 de enero de 2018 y RPC 4500045918 del 25 de enero de 2018 entregados a la Gerencia de Comunicaciones quien lidera el proceso de contratación. "/>
    <s v="Competencia de la Oficina de Comunicaciones_x000a_Responsable por la Dirección Diana Marcela Lopera Galeano"/>
    <s v="Tipo C:  Supervisión"/>
    <s v="N/A"/>
  </r>
  <r>
    <x v="23"/>
    <n v="80141607"/>
    <s v="Adquisicion de equipos tecnológicos y materiales (bienes de característica técnicas uniformes) _x000a_(Compentencia Subsecretaría Logística)"/>
    <d v="2018-05-01T00:00:00"/>
    <s v="5 MESES"/>
    <s v="Selección Abreviada - Acuerdo Marco de Precios"/>
    <s v="Recursos propios"/>
    <n v="50000000"/>
    <m/>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s v="220148"/>
    <s v="Dialogos Subregionales de Planeacion para el Desarrollo"/>
    <s v="Material, suministro, apoyo logistico"/>
    <s v="-"/>
    <s v="-"/>
    <m/>
    <s v="-"/>
    <s v="-"/>
    <x v="0"/>
    <s v="-"/>
    <s v="Sin iniciar etapa precontractual"/>
    <m/>
    <m/>
    <m/>
    <m/>
  </r>
  <r>
    <x v="23"/>
    <n v="80141607"/>
    <s v="Apoyo al fortalecimiento de los procesos de planificacion y gestion del desarrollo territorial y acompañamiento técnico en la articulación intersectorial de los Entes Territoriales del Departamento de Antioquia"/>
    <d v="2018-06-01T00:00:00"/>
    <s v="6 MESES"/>
    <s v="Contratación Directa - No pluralidad de oferentes"/>
    <s v="Recursos propios"/>
    <n v="60000000"/>
    <m/>
    <s v="NO"/>
    <s v="N/A"/>
    <s v="Sebastián Muñoz Zuluaga"/>
    <s v="LNR"/>
    <s v="3839125"/>
    <s v="sebastian.munoz@antioquia.gov.co"/>
    <s v="Articulación intersectorial para el desarrollo integral del departamento"/>
    <s v="Dialogos Subregionales de Planeacion para el Desarrollo"/>
    <s v="Fortalecimiento de la articulacion intersectorial para el desarrollo integral"/>
    <n v="220148"/>
    <s v="Dialogos Subregionales de Planeacion para el Desarrollo"/>
    <s v="Administración gastos generales"/>
    <s v="-"/>
    <s v="-"/>
    <m/>
    <s v="-"/>
    <s v="-"/>
    <x v="0"/>
    <s v="-"/>
    <s v="Sin iniciar etapa precontractual"/>
    <s v="Tramite a requerimiento de la dependencia."/>
    <m/>
    <m/>
    <m/>
  </r>
  <r>
    <x v="23"/>
    <n v="81112200"/>
    <s v="Soporte Licencias ArcGis - Dirección  PEI _x000a_(Competencia Dirección de informática)"/>
    <d v="2018-06-01T00:00:00"/>
    <s v="5 MESES"/>
    <s v="Contratación Directa - No pluralidad de oferentes"/>
    <s v="Recursos propios"/>
    <n v="70000000"/>
    <n v="5000000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0"/>
    <s v="-"/>
    <s v="Sin iniciar etapa precontractual"/>
    <s v="Trámite a requerimiento de la dependencia (2 licencias). El proceso contractual lo lidera la Dirección de Informática de la Secretaría de Gestión Humana y Desarrollo Organizacional"/>
    <s v="Competencia de la Secretaria de Gestión Humana (dirección de informatica)_x000a_Responsable por la Dirección Sebastián Muñoz Zuluaga"/>
    <s v="Tipo C:  Supervisión"/>
    <s v="La Dirección  aporta supervisión Administrativa, Financiera, Jurídica, coordinación."/>
  </r>
  <r>
    <x v="23"/>
    <n v="80111614"/>
    <s v="Prestación de servicios de personal de apoyo para el proceso de revisión y ajuste de los Esquemas de Ordenamiento Territorial"/>
    <d v="2018-06-01T00:00:00"/>
    <s v="6 MESES"/>
    <s v="Contratación Directa - No pluralidad de oferentes"/>
    <s v="Recursos propios"/>
    <n v="677802720"/>
    <n v="687802720"/>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0"/>
    <s v="-"/>
    <s v="Sin iniciar etapa precontractual"/>
    <s v="Tramite a requerimiento de la dependencia."/>
    <s v="Sebastián Muñoz Zuluaga"/>
    <s v="Tipo C:  Supervisión"/>
    <s v="Técnica, Administrativa, Financiera, Jurídica, coordinación"/>
  </r>
  <r>
    <x v="23"/>
    <n v="80141607"/>
    <s v="Prestación de servicios de un operador logístico para la organización, administración, ejecución y demás acciones logísticas necesarias para la realización de los eventos programadas por la Gobernación de Antioquia  _x000a_(Competencia de la Oficina de Comunicaciones)"/>
    <d v="2018-01-01T00:00:00"/>
    <s v="11 MESES"/>
    <s v="Contratación Directa - Prestación de Servicios y de Apoyo a la Gestión Persona Jurídica"/>
    <s v="Recursos propios"/>
    <n v="9000000"/>
    <m/>
    <s v="NO"/>
    <s v="N/A"/>
    <s v="Sebastián Muñoz Zuluaga"/>
    <s v="LNR"/>
    <s v="3839125"/>
    <s v="sebastian.munoz@antioquia.gov.co"/>
    <s v="Articulación intersectorial para el desarrollo integral del departamento"/>
    <s v="Entidades territoriales apoyadas para la revisión y ajuste de los POT"/>
    <s v="apoyo a entidades territoriales para la revision y ajuste de sus POT"/>
    <s v="220146"/>
    <s v="Entidades territoriales  apoyadas para la revision y ajuste de los POT"/>
    <s v="Revision y ajustes de los POT"/>
    <s v="-"/>
    <s v="-"/>
    <m/>
    <s v="-"/>
    <s v="-"/>
    <x v="0"/>
    <s v="-"/>
    <s v="Sin iniciar etapa precontractual"/>
    <m/>
    <m/>
    <m/>
    <m/>
  </r>
  <r>
    <x v="23"/>
    <n v="93142101"/>
    <s v="&quot;Formular el plan de ordenamiento departamental -POD- a partir del ajuste, complementación, actualización y validación de las propuestas  existentes, que permitan articular el ordenamiento territorial entre los niveles municipal y departamental, y así alcanzar una adecuada ocupación y uso del territorio antioqueño&quot;"/>
    <d v="2017-10-01T00:00:00"/>
    <s v="12 MESES"/>
    <s v="Contratación Directa - Contratos Interadministrativos"/>
    <s v="Recursos propios"/>
    <n v="1004749972"/>
    <n v="302000000"/>
    <s v="SI"/>
    <s v="Aprobadas"/>
    <s v="Sebastián Muñoz Zuluaga"/>
    <s v="LNR"/>
    <s v="3839125"/>
    <s v="sebastian.munoz@antioquia.gov.co"/>
    <s v="Articulación intersectorial para el desarrollo integral del departamento"/>
    <s v="Plan de Ordenamiento Departamental Formulado"/>
    <s v="Formulación del Plan de Ordenamiento Departamental "/>
    <n v="220163"/>
    <s v="Plan de Ordenamiento Departamental Formulado"/>
    <s v="Contratación profesionales - desarrollo"/>
    <n v="7398"/>
    <n v="17771"/>
    <d v="2017-09-05T00:00:00"/>
    <n v="2017010324161"/>
    <s v="4600007398 "/>
    <x v="1"/>
    <s v="UNIVERSIDAD NACIONAL DE COLOMBIA"/>
    <s v="En ejecución"/>
    <s v="Vigencia Futura 6000002131 por $302.000.000  Ordenanza 11 del 18 de julio de 2017 "/>
    <s v="Sebastián Muñoz Zuluaga, Director de Planeación Estratégica Integral"/>
    <s v="Tipo C:  Supervisión"/>
    <s v="Técnica, Administrativa, Financiera, Jurídica, coordinación"/>
  </r>
  <r>
    <x v="23"/>
    <n v="80101504"/>
    <s v="Administrar los recursos financieros para generar en el departamento administrativo de planeación el centro de pensamiento de planificación territorial."/>
    <d v="2017-11-07T00:00:00"/>
    <s v="7 MESES Y 15 DIAS"/>
    <s v="Contratación Directa - Contratos Interadministrativos"/>
    <s v="Recursos propios"/>
    <n v="1689100798"/>
    <n v="1041877278"/>
    <s v="SI"/>
    <s v="Aprobadas"/>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17-12-7283368"/>
    <n v="19604"/>
    <d v="2017-11-10T00:00:00"/>
    <s v="N/A"/>
    <n v="4600007904"/>
    <x v="1"/>
    <s v="IDEA"/>
    <s v="En ejecución"/>
    <s v="Vigencia Futura 6000002431 por $1.041.877.278  Ordenanza 62 del 8 de noviembre de 2017 "/>
    <s v="Hernando Latorre Forero_x000a_Supervisor"/>
    <s v="Tipo C:  Supervisión"/>
    <s v="Tecnica, Administrativa, Financiera, juridica_x000a_"/>
  </r>
  <r>
    <x v="23"/>
    <n v="80101504"/>
    <s v="Fortalecimiento Fiscal y financiero de los municipios, mediante el acompañamiento a las entidades territoriales que se encuentran en estado de riesgo de incumplimiento de Ley 617, para fortalecer su gestión y generar el impacto positivo de la hacienda pública municipal."/>
    <d v="2018-02-01T00:00:00"/>
    <s v="9 MESES"/>
    <s v="Concurso de Méritos"/>
    <s v="Recursos propios"/>
    <n v="626563706"/>
    <n v="626563706"/>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0"/>
    <s v="-"/>
    <s v="Sin iniciar etapa precontractual"/>
    <m/>
    <s v="Alvaro Villada García"/>
    <s v="Tipo C:  Supervisión"/>
    <s v="Supervisión: N/A"/>
  </r>
  <r>
    <x v="23"/>
    <n v="20102301"/>
    <s v="Prestación de servicio de transporte terrestre automotor para apoyar la gestión de las dependencias del Departamento Administrativo de Planeación (Subsecretaria Logistica)"/>
    <d v="2018-01-02T00:00:00"/>
    <s v="11 MESES"/>
    <s v="Selección Abreviada - Subasta Inversa"/>
    <s v="Recursos propios"/>
    <n v="100000000"/>
    <n v="100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0"/>
    <s v="-"/>
    <s v="Sin iniciar etapa precontractual"/>
    <m/>
    <s v="Hernando Latorre Forero_x000a_Supervisor"/>
    <s v="Tipo C:  Supervisión"/>
    <s v="Supervisión: N/A"/>
  </r>
  <r>
    <x v="23"/>
    <n v="81112500"/>
    <s v="Renovar el servicio de licencia Makaia para elfuncionamiento de la plataforma gestión de recursos Antioquia del Departamento Administrativo de Planeación (Competencia Dirección de informática)"/>
    <d v="2018-10-01T00:00:00"/>
    <s v="2 MESES "/>
    <s v="Contratación Directa - Contratos Interadministrativos"/>
    <s v="Recursos propios"/>
    <n v="20000000"/>
    <n v="20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0"/>
    <s v="-"/>
    <s v="Sin iniciar etapa precontractual"/>
    <s v="El proceso contractual lo lidera la Dirección de Informática de la Secretaría de Gestión Humana y Desarrollo Organizacional"/>
    <s v="Alvaro Villada García"/>
    <s v="Tipo C:  Supervisión"/>
    <s v="Supervisión: N/A"/>
  </r>
  <r>
    <x v="23"/>
    <n v="78111502"/>
    <s v="Adquisición de tiquetes áereos para la Gobernación de Antioquia _x000a_(Compentencia Subsecretaría Logística)"/>
    <d v="2018-07-01T00:00:00"/>
    <s v="5 MESES"/>
    <s v="Contratación Directa - Contratos Interadministrativos"/>
    <s v="Recursos propios"/>
    <n v="20000000"/>
    <n v="20000000"/>
    <s v="NO"/>
    <s v="N/A"/>
    <s v="Alvaro Villada García"/>
    <s v="LNR"/>
    <n v="3839140"/>
    <s v="alvaro.villada@antioquia.gov.co"/>
    <s v="Fortalecimiento Institucional para la planeación y la gestión del Desarrollo Territorial"/>
    <s v="Municipios fortalecidos en aspectos fiscales y financieros"/>
    <s v="Fortalecimiento fiscal y financiero de los 125 municipios de Antioquia"/>
    <n v="220130"/>
    <s v="Municipios fortalecidos en aspectos fiscales y financieros"/>
    <s v="Fortalecimiento fiscal y financiero"/>
    <s v="-"/>
    <s v="-"/>
    <m/>
    <s v="-"/>
    <s v="-"/>
    <x v="0"/>
    <s v="-"/>
    <s v="Sin iniciar etapa precontractual"/>
    <m/>
    <s v="Laura Mejía Higuita"/>
    <s v="Tipo B2: Supervisión Colegiada"/>
    <s v="Supervisión: N/A"/>
  </r>
  <r>
    <x v="23"/>
    <n v="80101504"/>
    <s v="Creación y puesta en marcha Observatorio Económico Fiscal y Financiero"/>
    <d v="2018-01-02T00:00:00"/>
    <s v="9 MESES"/>
    <s v="Concurso de Méritos"/>
    <s v="Recursos propios"/>
    <n v="353727909"/>
    <n v="353727909"/>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0"/>
    <s v="-"/>
    <s v="Sin iniciar etapa precontractual"/>
    <m/>
    <s v="Hernando Latorre Forero_x000a_Supervisor"/>
    <s v="Tipo C:  Supervisión"/>
    <s v="Tecnica, Administrativa, Financiera, juridica_x000a_"/>
  </r>
  <r>
    <x v="23"/>
    <n v="80101504"/>
    <s v="Apoyar la gestión del Departamento Administrativo de Planeación para el acompañamiento a los municipios en la gestión del desarrollo territorial, mediante la actualización y formulación de perfiles susceptibles de cooperación nacional e internacional y agenda de negocios"/>
    <d v="2018-02-02T00:00:00"/>
    <s v="6 MESES"/>
    <s v="Contratación Directa - Contratos Interadministrativos"/>
    <s v="Recursos propios"/>
    <n v="400000000"/>
    <n v="400000000"/>
    <s v="NO"/>
    <s v="N/A"/>
    <s v="Alvaro Villada García"/>
    <s v="LNR"/>
    <n v="3839140"/>
    <s v="alvaro.villada@antioquia.gov.co"/>
    <s v="Gestión de la información temática territorial como base fundamental para la planeación y el desarrollo"/>
    <s v="Creación del Observatorio Económico, Fiscal y Financiero de los municipios de Antioquia"/>
    <s v="Construcción del Observatorio Fiscal y financiero del Departamento de Antioquia"/>
    <s v="220147"/>
    <s v="Creación del Observatorio Económico, Fiscal y Financiero de los municipios de Antioquia"/>
    <s v="Diseño, implementación, puesta en marcha,operación y evaluación del observatorio económico, fiscal y financiero de Antioquia."/>
    <s v="-"/>
    <s v="-"/>
    <m/>
    <s v="-"/>
    <s v="-"/>
    <x v="0"/>
    <s v="-"/>
    <s v="Sin iniciar etapa precontractual"/>
    <m/>
    <s v="Hernando Latorre Forero_x000a_Supervisor"/>
    <s v="Tipo C:  Supervisión"/>
    <s v="Tecnica, Administrativa, Financiera, juridica_x000a_"/>
  </r>
  <r>
    <x v="23"/>
    <n v="81111802"/>
    <s v="Acta de ejecución n°2: prestación de servicios para la conectividad, soporte y gestión de la infraestructura tecnológica del sistema catastral de Antioquia”_x000a_(Competencia Dirección de informática)"/>
    <d v="2017-11-07T00:00:00"/>
    <s v="8 MESES"/>
    <s v="Contratación Directa - Contratos Interadministrativos"/>
    <s v="Recursos propios"/>
    <n v="1061080737"/>
    <n v="400000000"/>
    <s v="SI"/>
    <s v="Aprobadas"/>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17-12-7270661"/>
    <n v="19574"/>
    <d v="2017-11-08T00:00:00"/>
    <s v="N/A"/>
    <n v="4600007721"/>
    <x v="1"/>
    <s v="VALOR + S.A.S"/>
    <s v="En ejecución"/>
    <s v="Vigencia Futura 6000002415 por $400.000.000  Ordenanza 53 del 3 de noviembre de 2017 , actualizado con CDP 3500038667 del 9 de enero de 2018 y RPC 4500045851 del 24 de enero de 2018. El proceso contractual lo lidera la Dirección de Informática de la Secretaría de Gestión Humana y Desarrollo Organizacional"/>
    <s v="Jorge Hugo Elejalde López, Director Sistemas de Información y Catastro"/>
    <s v="Tipo C:  Supervisión"/>
    <s v="La Dirección  aporta supervisión Administrativa, Financiera, Jurídica, coordinación."/>
  </r>
  <r>
    <x v="23"/>
    <n v="81111802"/>
    <s v="Acta de ejecución n°2: prestación de servicios para la conectividad, soporte y gestión de la infraestructura tecnológica del sistema catastral de Antioquia”_x000a_(Competencia Dirección de informática)"/>
    <d v="2017-11-07T00:00:00"/>
    <s v="8 MESES"/>
    <s v="Contratación Directa - Contratos Interadministrativos"/>
    <s v="Recursos propios"/>
    <n v="478511826"/>
    <n v="404591508"/>
    <s v="SI"/>
    <s v="Aprobadas"/>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ologico"/>
    <s v="17-12-7270661"/>
    <n v="19574"/>
    <d v="2017-11-08T00:00:00"/>
    <s v="N/A"/>
    <n v="4600007721"/>
    <x v="1"/>
    <s v="VALOR + S.A.S"/>
    <s v="En ejecución"/>
    <s v="Vigencia Futura 6000002416 por $404591508 Ordenanza 53 del 3 de noviembre de 2017 , actualizado con CDP 3500038666 del 9 de enero de 2018 y RPC 4500045854 del 24 de enero de 2018. El proceso contractual lo lidera la Dirección de Informática de la Secretaría de Gestión Humana y Desarrollo Organizacional"/>
    <s v="Jorge Hugo Elejalde López, Director Sistemas de Información y Catastro"/>
    <s v="Tipo C:  Supervisión"/>
    <s v="La Dirección  aporta supervisión Administrativa, Financiera, Jurídica, coordinación."/>
  </r>
  <r>
    <x v="23"/>
    <n v="80141607"/>
    <s v="Adquisicion de equipos tecnológicos y materiales (bienes de característica técnicas uniformes) _x000a_(Compentencia Subsecretaría Logística)"/>
    <d v="2018-05-01T00:00:00"/>
    <s v="5 MESES"/>
    <s v="Selección Abreviada - Acuerdo Marco de Precios"/>
    <s v="Recursos propios"/>
    <n v="50000000"/>
    <m/>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0"/>
    <s v="-"/>
    <s v="Sin iniciar etapa precontractual"/>
    <m/>
    <m/>
    <m/>
    <m/>
  </r>
  <r>
    <x v="23"/>
    <n v="43191504"/>
    <s v="Adquisicion de prendas institucionales_x000a_(Compentencia: Comunicaciones"/>
    <d v="2018-01-01T00:00:00"/>
    <s v="6 MESES"/>
    <s v="Selección Abreviada - Subasta Inversa"/>
    <s v="Recursos propios"/>
    <n v="15408492"/>
    <n v="15408492"/>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0"/>
    <s v="-"/>
    <s v="Sin iniciar etapa precontractual"/>
    <m/>
    <s v="Competencia de Comunicaciones_x000a_Responsable por Dirección Jorge Hugo Elejalde López"/>
    <s v="Tipo C:  Supervisión"/>
    <s v="Supervisión: N/A"/>
  </r>
  <r>
    <x v="23"/>
    <n v="81112200"/>
    <s v="Soporte Licencias ArcGis - (desktop y server) Dirección  Catastro _x000a_(Competencia Dirección de informática)"/>
    <d v="2018-06-01T00:00:00"/>
    <s v="5 MESES"/>
    <s v="Contratación Directa - No pluralidad de oferentes"/>
    <s v="Recursos propios"/>
    <n v="560000000"/>
    <m/>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Licencias ArcGIS"/>
    <s v="-"/>
    <s v="-"/>
    <m/>
    <s v="-"/>
    <s v="-"/>
    <x v="0"/>
    <s v="-"/>
    <s v="Sin iniciar etapa precontractual"/>
    <s v="Tramite a requerimiento de la dependencia: Estas licencias son requeridas para realizar ediciones geográficas en la Geatabase de los 124 municipios del Departamento de _x000a_Antioquia, con el fin fin de mantener actualizada la información espacial geográfica en cumplimiento de la misión de la Dirección de Sistemas de Información y Catastro del Departamento de Antioquia. El proceso contractual lo lidera la Dirección de Informática de la Secretaría de Gestión Humana y Desarrollo Organizacional"/>
    <m/>
    <m/>
    <m/>
  </r>
  <r>
    <x v="23"/>
    <s v="81111811 -81111805 - 81161700"/>
    <s v="prestación de servicios para la conectividad, soporte, mantenimiento y gestión de la infraestructura tecnológica del sistema catastral de Antioquia._x000a_"/>
    <d v="2018-06-01T00:00:00"/>
    <s v="6 MESES"/>
    <s v="Contratación Directa - No pluralidad de oferentes"/>
    <s v="Recursos propios"/>
    <n v="2405000000"/>
    <m/>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Conectividad con los 124 municipios - Soporte Sistema OVC"/>
    <s v="-"/>
    <s v="-"/>
    <m/>
    <s v="-"/>
    <s v="-"/>
    <x v="0"/>
    <s v="-"/>
    <s v="Sin iniciar etapa precontractual"/>
    <m/>
    <m/>
    <m/>
    <m/>
  </r>
  <r>
    <x v="23"/>
    <n v="81112205"/>
    <s v="Renovar el servicio de software Updates license &amp; support para los productos Oracle que posee el Departamento de Administrativo De Planeación"/>
    <d v="2018-01-01T00:00:00"/>
    <s v="2 MESES "/>
    <s v="Contratación Directa - No pluralidad de oferentes"/>
    <s v="Recursos propios"/>
    <n v="430000000"/>
    <m/>
    <s v="NO"/>
    <s v="N/A"/>
    <s v="Jorge Hugo Elejalde"/>
    <s v="LNR"/>
    <s v="3839207"/>
    <s v="jorge.elejalde@antioquia.gov.co"/>
    <s v="Innovación y Tecnología al Servicio del Desarrollo Territorial Departamental"/>
    <s v="Aplicativos mejorados e implementados para la eficiencia de la gestión territorial"/>
    <s v="Actualizacion del sistema de informacion para la planeacion territorial modernizado e implementado en Antioquia"/>
    <n v="220164"/>
    <s v="Sistemas de informacion modernizados e implementados"/>
    <s v="Licencias ORACLE"/>
    <s v="-"/>
    <s v="-"/>
    <m/>
    <s v="-"/>
    <s v="-"/>
    <x v="0"/>
    <s v="-"/>
    <s v="Sin iniciar etapa precontractual"/>
    <m/>
    <m/>
    <m/>
    <m/>
  </r>
  <r>
    <x v="23"/>
    <n v="80101504"/>
    <s v="Apoyar la gestión de la direccion de sistemas de informacion y catastro (conservacion, actualizacion y sistema geografico catastral)"/>
    <d v="2018-07-01T00:00:00"/>
    <s v="6 MESES"/>
    <s v="Contratación Directa - Prestación de Servicios y de Apoyo a la Gestión Persona Natural"/>
    <s v="Recursos propios"/>
    <n v="2100000000"/>
    <m/>
    <s v="NO"/>
    <s v="N/A"/>
    <s v="Jorge Hugo Elejalde"/>
    <s v="LNR"/>
    <s v="3839207"/>
    <s v="jorge.elejalde@antioquia.gov.co"/>
    <s v="Gestión de la información temática territorial como base fundamental para la planeación y el desarrollo"/>
    <s v="Actualizaciones catastrales realizadas en el Departamento de Antioquia."/>
    <s v="Fortalecimiento de la gestion catastral (actualizacion y conservacion) en el departamendo de Antioquia"/>
    <n v="220166"/>
    <s v="Actualizaciones catastrales realizadas en el Departamento de Antioquia."/>
    <s v="Fortalecimiento tecnico"/>
    <s v="-"/>
    <s v="-"/>
    <m/>
    <s v="-"/>
    <s v="-"/>
    <x v="0"/>
    <s v="-"/>
    <s v="Sin iniciar etapa precontractual"/>
    <m/>
    <m/>
    <m/>
    <m/>
  </r>
  <r>
    <x v="23"/>
    <n v="78111502"/>
    <s v="Adquisición de tiquetes áereos para la Gobernación de Antioquia _x000a_(Compentencia Subsecretaría Logística)"/>
    <d v="2017-10-01T00:00:00"/>
    <s v="14 MESES"/>
    <s v="Contratación Directa - Contratos Interadministrativos"/>
    <s v="Recursos propios"/>
    <n v="25750000"/>
    <n v="25750000"/>
    <s v="SI"/>
    <s v="Aprobadas"/>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17-12-7047054"/>
    <n v="18750"/>
    <d v="2017-09-12T00:00:00"/>
    <s v="N/A"/>
    <n v="4600007506"/>
    <x v="1"/>
    <s v="Servicios Aéreos Territorios Nacionales - SATENA"/>
    <s v="En ejecución"/>
    <s v="Vigencia futura  6000002130 por $25.750.000 Ordenanza 011 del 18 de julio de 2017. El DAP aporta supervisión Administrativa, Financiera, Jurídica, coordinación. "/>
    <s v="Maria Victoria Hoyos Velasquez"/>
    <s v="Tipo C:  Supervisión"/>
    <s v="Administrativa, Financiera, Jurídica, coordinación."/>
  </r>
  <r>
    <x v="23"/>
    <n v="93141509"/>
    <s v="Formación y la capacitación de los Alcaldes, Concejales y Líderes Comunitarios en Plan de Ordenamiento Territorial"/>
    <d v="2018-01-01T00:00:00"/>
    <s v="10 MESES"/>
    <s v="Contratación Directa - Prestación de Servicios y de Apoyo a la Gestión Persona Jurídica"/>
    <s v="Recursos propios"/>
    <n v="154058454"/>
    <n v="154058454"/>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Encuentros subregionales con Alcaldes, Concejales y Líderes Comunitarios"/>
    <s v="-"/>
    <s v="-"/>
    <m/>
    <s v="-"/>
    <s v="-"/>
    <x v="0"/>
    <s v="-"/>
    <s v="Sin iniciar etapa precontractual"/>
    <m/>
    <s v="Henry Lopez Jimenez"/>
    <s v="Tipo C:  Supervisión"/>
    <s v="Administrativa, Financiera, Jurídica, coordinación."/>
  </r>
  <r>
    <x v="23"/>
    <n v="93141509"/>
    <s v="Formación y la capacitación de los Alcaldes, Concejales y Líderes Comunitarios en formulación y evaluación de proyectos"/>
    <d v="2018-01-01T00:00:00"/>
    <s v="10 MESES"/>
    <s v="Contratación Directa - Prestación de Servicios y de Apoyo a la Gestión Persona Jurídica"/>
    <s v="Recursos propios"/>
    <n v="100000000"/>
    <n v="1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Fortalecimiento a los proyectos"/>
    <s v="-"/>
    <s v="-"/>
    <m/>
    <s v="-"/>
    <s v="-"/>
    <x v="0"/>
    <s v="-"/>
    <s v="Sin iniciar etapa precontractual"/>
    <m/>
    <s v="Henry Lopez Jimenez"/>
    <s v="Tipo C:  Supervisión"/>
    <s v="Administrativa, Financiera, Jurídica, coordinación."/>
  </r>
  <r>
    <x v="23"/>
    <n v="93141509"/>
    <s v="Adquisición de equipamiento Gerencia de Municipios"/>
    <d v="2018-08-01T00:00:00"/>
    <s v="4 MESES "/>
    <s v="Selección Abreviada - Menor Cuantía"/>
    <s v="Recursos propios"/>
    <n v="269425362"/>
    <n v="269425362"/>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Monitoreo y seguimiento a Cafes con el Gobernador"/>
    <s v="-"/>
    <s v="-"/>
    <m/>
    <s v="-"/>
    <s v="-"/>
    <x v="0"/>
    <s v="-"/>
    <s v="Sin iniciar etapa precontractual"/>
    <m/>
    <s v="Henry Lopez Jimenez"/>
    <s v="Tipo C:  Supervisión"/>
    <s v="Administrativa, Financiera, Jurídica, coordinación."/>
  </r>
  <r>
    <x v="23"/>
    <n v="93141509"/>
    <s v="Dotación  camisas y distintivos para los empleados publicos que realizan actividades en los municipios del Departamento de Antioquia"/>
    <d v="2018-08-01T00:00:00"/>
    <s v="4 MESES"/>
    <s v="Selección Abreviada - Menor Cuantía"/>
    <s v="Recursos propios"/>
    <n v="70000000"/>
    <n v="7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Posicionamiento y seguimiento de la gestiòn administrtativa departamental en el territorio"/>
    <s v="-"/>
    <s v="-"/>
    <m/>
    <s v="-"/>
    <s v="-"/>
    <x v="0"/>
    <s v="-"/>
    <s v="Sin iniciar etapa precontractual"/>
    <m/>
    <s v="Henry Lopez Jimenez"/>
    <s v="Tipo C:  Supervisión"/>
    <s v="Administrativa, Financiera, Jurídica, coordinación."/>
  </r>
  <r>
    <x v="23"/>
    <n v="93141509"/>
    <s v="Promoción, creación, elaboración desarrollo y conceptualización de las campañas, estrategias y necesidades comunicacionales de la Gobernación de Antioquia _x000a_(Competencia de la Oficina de Comunicaciones)"/>
    <d v="2018-08-01T00:00:00"/>
    <s v="4 MESES"/>
    <s v="Selección Abreviada - Menor Cuantía"/>
    <s v="Recursos propios"/>
    <n v="200000000"/>
    <n v="200000000"/>
    <s v="NO"/>
    <s v="N/A"/>
    <s v="Fernando León Henao Zea"/>
    <s v="LNR"/>
    <s v="3839123"/>
    <s v="fernando.henao@antioquia.gov.co"/>
    <s v="Articulación intersectorial para el desarrollo integral del departamento"/>
    <s v="Espacios de Planeacion y concertacion de planeacion"/>
    <s v="Construcción formulación e implementación de estrategias transversales generadoras de desarrollo desde la gerencia de_x000a_Municipios del Departamento de Antioquia"/>
    <s v="220165"/>
    <s v="Estratégias de promoción implementadas"/>
    <s v="Suministro y dotaciòn de material promocional de la gestión departamental adelandada por la Gerencia de Municipios"/>
    <s v="-"/>
    <s v="-"/>
    <m/>
    <s v="-"/>
    <s v="-"/>
    <x v="0"/>
    <s v="-"/>
    <s v="Sin iniciar etapa precontractual"/>
    <m/>
    <s v="Henry Lopez Jimenez"/>
    <s v="Tipo C:  Supervisión"/>
    <s v="Administrativa, Financiera, Jurídica, coordinación."/>
  </r>
  <r>
    <x v="23"/>
    <n v="81111811"/>
    <s v="Servicios para la Administración, Operación del Centro de Servicios de Informática, y Servicios de Hosting, para el apoyo tecnológico a la plataforma informática utilizada en la Administración Departamental, en 2018_x000a_(Competencia Dirección de informática)"/>
    <d v="2018-01-01T00:00:00"/>
    <s v="12 MESES"/>
    <s v="Contratación Directa - No pluralidad de oferentes"/>
    <s v="Recursos propios"/>
    <n v="163500212"/>
    <n v="163500212"/>
    <s v="NO"/>
    <s v="N/A"/>
    <s v="Miguel Andres Quintero Calle"/>
    <s v="LNR"/>
    <s v="3839171"/>
    <s v="miguel.quintero@antioquia.gov.co"/>
    <s v="Innovación y Tecnología al Servicio del Desarrollo Territorial Departamental"/>
    <s v="Aplicativos mejorados e implementados para la eficiencia de la gestión territorial"/>
    <s v="Mejoramiento de los aplicativos informáticos para la gestión pública departamental Departamento de Antioquia"/>
    <n v="220102"/>
    <s v="Aplicativos mejorados e implementados para la eficiencia de la gestión territorial"/>
    <s v="Contratista  mesa de ayuda"/>
    <s v="-"/>
    <s v="-"/>
    <m/>
    <s v="-"/>
    <s v="-"/>
    <x v="0"/>
    <s v="-"/>
    <s v="Sin iniciar etapa precontractual"/>
    <s v="El proceso contractual lo lidera la Dirección de Informática de la Secretaría de Gestión Humana y Desarrollo Organizacional"/>
    <s v="Competencia de la Secretaria de Gestion Humana (Dirección de informática); _x000a_Diana María Pérez Blandon_x000a_Responsable por la Dirección Miguel Andres Quintero Calle"/>
    <s v="Tipo B2: Supervisión colegiada"/>
    <s v="Supervisión: N/A"/>
  </r>
  <r>
    <x v="23"/>
    <n v="80101504"/>
    <s v="Fortalecimiento a los servidores de la Gobernación de Antioquia y de los municipios del Departamento en formulación de proyectos y MGA a servidores municipales y departamentales, SUIFP entre otros (Capacitación y asesoría administraciones)"/>
    <d v="2018-07-01T00:00:00"/>
    <s v="6 MESES"/>
    <s v="Selección Abreviada - Menor Cuantía"/>
    <s v="Recursos propios"/>
    <n v="490000000"/>
    <n v="49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s v="-"/>
    <s v="-"/>
    <m/>
    <s v="-"/>
    <s v="-"/>
    <x v="0"/>
    <s v="-"/>
    <s v="Sin iniciar etapa precontractual"/>
    <s v="Dirección banco de proyectos"/>
    <s v="Miguel Andres Quintero Calle"/>
    <s v="Tipo C:  Supervisión"/>
    <s v="Tecnica, Administrativa, Financiera, Jurídica, coordinación"/>
  </r>
  <r>
    <x v="23"/>
    <n v="80101504"/>
    <s v="Diseño y ejecución de un diplomado en formulación y seguimiento de proyectos y MGA a servidores departamentales, SUIFP entre otros (Capacitación y asesoría administraciones)"/>
    <d v="2018-05-01T00:00:00"/>
    <s v="6 MESES"/>
    <s v="Concurso de Méritos"/>
    <s v="Recursos propios"/>
    <n v="491257763"/>
    <n v="491257763"/>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Capacitación y asesoría administraciones"/>
    <s v="-"/>
    <s v="-"/>
    <m/>
    <s v="-"/>
    <s v="-"/>
    <x v="0"/>
    <s v="-"/>
    <s v="Sin iniciar etapa precontractual"/>
    <s v="Dirección banco de proyectos"/>
    <s v="Miguel Andres Quintero Calle"/>
    <s v="Tipo C:  Supervisión"/>
    <s v="Tecnica, Administrativa, Financiera, Jurídica, coordinación"/>
  </r>
  <r>
    <x v="23"/>
    <n v="82121504"/>
    <s v="Promoción, creación, elaboración desarrollo y conceptualización de las campañas, estrategias y necesidades comunicacionales de la Gobernación de Antioquia _x000a_(Competencia de la Oficina de Comunicaciones)"/>
    <d v="2018-01-15T00:00:00"/>
    <s v="12 MESES"/>
    <s v="Contratación Directa - Contratos Interadministrativos"/>
    <s v="Recursos propios"/>
    <n v="20000000"/>
    <n v="20000000"/>
    <s v="NO"/>
    <s v="N/A"/>
    <s v="Miguel Andres Quintero Calle"/>
    <s v="LNR"/>
    <s v="3839171"/>
    <s v="miguel.quintero@antioquia.gov.co"/>
    <s v="Fortalecimiento Institucional para la planeación y la gestión del Desarrollo Territorial"/>
    <s v="Banco de programas y proyectos municpales y departamental fortalecidos"/>
    <s v="Fortalecimiento de los Bancos de Proyectos Municipales y del Departamento de Antioquia"/>
    <n v="220109"/>
    <s v="Bancos de programas y proyectos municipales y departamental, fortalecidos."/>
    <s v="Elaboración cartillas y difusión"/>
    <s v="-"/>
    <s v="-"/>
    <m/>
    <s v="-"/>
    <s v="-"/>
    <x v="0"/>
    <s v="-"/>
    <s v="Sin iniciar etapa precontractual"/>
    <m/>
    <s v="Competencia de la Oficina de Comunicaciones_x000a_Responsable por la Dirección Miguel Andres Quintero Calle"/>
    <s v="Tipo C:  Supervisión"/>
    <s v=" La dirección aporta supervisión Administrativa, Financiera, Jurídica, coordinación."/>
  </r>
  <r>
    <x v="23"/>
    <n v="80111604"/>
    <s v="Implementación del plan de acción de la gestión para resultados en la Gobernación de Antioquia"/>
    <d v="2017-10-01T00:00:00"/>
    <s v="6 MESES"/>
    <s v="Concurso de Méritos"/>
    <s v="Recursos propios"/>
    <n v="0"/>
    <n v="609340846"/>
    <s v="SI"/>
    <s v="Aprobadas"/>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17-12-7284597"/>
    <n v="19442"/>
    <d v="2017-11-10T00:00:00"/>
    <s v="N/A"/>
    <n v="4600007905"/>
    <x v="1"/>
    <s v="IDEA"/>
    <s v="En ejecución"/>
    <s v="Vigencia futura  6000002433 por $609.340.846 Ordenanza 062 del 8 de noviembre de 2017. "/>
    <s v="Hernando Latorre Forero"/>
    <s v="Tipo C:  Supervisión"/>
    <s v="Tecnica, Administrativa, Financiera, juridica_x000a_"/>
  </r>
  <r>
    <x v="23"/>
    <n v="80111604"/>
    <s v="Implementación del plan de acción de la gestión para resultados en la Gobernación de Antioquia"/>
    <d v="2018-07-15T00:00:00"/>
    <s v="6 MESES"/>
    <s v="Concurso de Méritos"/>
    <s v="Recursos propios"/>
    <n v="1302514579"/>
    <n v="1302514579"/>
    <s v="NO"/>
    <s v="N/A"/>
    <s v="Miguel Andres Quintero Calle"/>
    <s v="LNR"/>
    <s v="3839171"/>
    <s v="miguel.quintero@antioquia.gov.co"/>
    <s v="Fortalecimiento Institucional para la planeación y la gestión del Desarrollo Territorial"/>
    <s v="Modelo de Gestión para resultados diseñado e implementado"/>
    <s v="Implementación del Modelo de Gestión para Resultados en la Gobernación de Antioquia"/>
    <n v="220162"/>
    <s v="Modelo de Gestión para resultados diseñado e implementado"/>
    <s v="Implementación de los pilares de la GpR"/>
    <s v="-"/>
    <s v="-"/>
    <m/>
    <s v="-"/>
    <s v="-"/>
    <x v="0"/>
    <s v="-"/>
    <s v="Sin iniciar etapa precontractual"/>
    <m/>
    <s v="Miguel Andres Quintero Calle"/>
    <s v="Tipo B2: Supervisión colegiada"/>
    <s v=" La dirección aporta supervisión Administrativa, Financiera, Jurídica, coordinación."/>
  </r>
  <r>
    <x v="23"/>
    <n v="78111502"/>
    <s v="Adquisición de tiquetes áereos para la Gobernación de Antioquia _x000a_(Compentencia Subsecretaría Logística)"/>
    <d v="2017-10-01T00:00:00"/>
    <s v="14 MESES"/>
    <s v="Contratación Directa - Contratos Interadministrativos"/>
    <s v="Recursos propios"/>
    <n v="56650000"/>
    <n v="56650000"/>
    <s v="SI"/>
    <s v="Aprobadas"/>
    <s v="Ofelia Elcy Velásquez Hernández"/>
    <s v="LNR"/>
    <s v="3839123"/>
    <s v="fernando.henao@antioquia.gov.co"/>
    <s v="N/A"/>
    <s v="N/A"/>
    <s v="N/A"/>
    <s v="N/A"/>
    <s v="N/A"/>
    <s v="N/A"/>
    <s v="17-12-7047054"/>
    <n v="18750"/>
    <d v="2017-09-12T00:00:00"/>
    <s v="N/A"/>
    <n v="4600007506"/>
    <x v="1"/>
    <s v="Servicios Aéreos Territorios Nacionales - SATENA"/>
    <s v="En ejecución"/>
    <s v="Vigencia futura  6000002129 por $56.650.000 Ordenanza 011 del 18 de julio de 2017. El DAP aporta supervisión Administrativa, Financiera, Jurídica, coordinación. "/>
    <s v="Maria Victoria Hoyos Velasquez"/>
    <s v="Tipo C:  Supervisión"/>
    <s v="Administrativa, Financiera, Jurídica, coordinación."/>
  </r>
  <r>
    <x v="24"/>
    <s v="71161202"/>
    <s v="Arrendar inmueble que servirá como sede de trabajo para los funcionarios de la Dirección de Factores de Riesgo de la Secretaria Seccional de Salud y Protección Social de Antioquia en el municipio Turbo"/>
    <s v="Contrato inicio marzo 2017 y continua con vigencia futura hasta el 2018"/>
    <s v="15 meses"/>
    <s v="Contratación Directa - Arrendamiento o Adquisición de Bienes Inmuebles"/>
    <s v="Recursos propios"/>
    <n v="87250215"/>
    <n v="29083405"/>
    <s v="SI"/>
    <s v="Aprob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n v="6396"/>
    <n v="16478"/>
    <d v="2017-02-06T00:00:00"/>
    <s v="Sesión 4 comité Interno de Contratación"/>
    <n v="4600006270"/>
    <x v="1"/>
    <s v="AMIRA MENA BLANQUICET"/>
    <s v="Vigente y en ejecución"/>
    <s v=""/>
    <s v="Yuliana Andrea Barrientos "/>
    <s v="Tipo C:  Supervisión"/>
    <s v="Tecnica, Administrativa, Financiera."/>
  </r>
  <r>
    <x v="24"/>
    <s v="71161202"/>
    <s v="Arrendar inmueble que servirá como sede de trabajo para los funcionarios de la Dirección de Factores de Riesgo de la Secretaria Seccional de Salud y Protección Social de Antioquia en diferentes municipios categorias 4, 5 y 6 (Turbo)"/>
    <s v="Marzo"/>
    <s v="10 meses"/>
    <s v="Contratación Directa - Arrendamiento o Adquisición de Bienes Inmuebles"/>
    <s v="Recursos propios"/>
    <n v="60000000"/>
    <n v="420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s v="71161202"/>
    <s v="Arrendar inmueble que servirá como sede de trabajo para los funcionarios de la Dirección de Factores de Riesgo de la Secretaria Seccional de Salud y Protección Social de Antioquia en diferentes municipios categorias 4, 5 y 6 (Tarso)"/>
    <s v="Febrero"/>
    <s v="12 meses"/>
    <s v="Contratación Directa - Arrendamiento o Adquisición de Bienes Inmuebles"/>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s v="71161202"/>
    <s v="Arrendar inmueble que servirá como sede de trabajo para los funcionarios de la Dirección de Factores de Riesgo de la Secretaria Seccional de Salud y Protección Social de Antioquia en diferentes municipios categorias 4, 5 y 6 (Pueblorico)"/>
    <s v="Febrero"/>
    <s v="12 meses"/>
    <s v="Contratación Directa - Arrendamiento o Adquisición de Bienes Inmuebles"/>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s v="71161202"/>
    <s v="Arrendar inmueble que servirá como sede de trabajo para los funcionarios de la Dirección de Factores de Riesgo de la Secretaria Seccional de Salud y Protección Social de Antioquia en diferentes municipios categorias 4, 5 y 6 (Zaragoza)"/>
    <s v="Febrero"/>
    <s v="12 meses"/>
    <s v="Contratación Directa - Arrendamiento o Adquisición de Bienes Inmuebles"/>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s v="71161202"/>
    <s v="Arrendar inmueble que servirá como sede de trabajo para los funcionarios de la Dirección de Factores de Riesgo de la Secretaria Seccional de Salud y Protección Social de Antioquia en diferentes municipios categorias 4, 5 y 6 (Yarumal)"/>
    <s v="Febrero"/>
    <s v="12 meses"/>
    <s v="Contratación Directa - Arrendamiento o Adquisición de Bienes Inmuebles"/>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s v="71161202"/>
    <s v="Arrendar inmueble que servirá como sede de trabajo para los funcionarios de la Dirección de Factores de Riesgo de la Secretaria Seccional de Salud y Protección Social de Antioquia en diferentes municipios categorias 4, 5 y 6 (Ándes)"/>
    <s v="Febrero"/>
    <s v="12 meses"/>
    <s v="Contratación Directa - Arrendamiento o Adquisición de Bienes Inmuebles"/>
    <s v="Recursos propios"/>
    <n v="25920000"/>
    <n v="21600000"/>
    <s v="SI"/>
    <s v="No solicitadas"/>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s v="53102700 - 53102710"/>
    <s v="Uniformes - Uniformes corporativos (compentencia oficina de comunicaciones)"/>
    <s v="Abril"/>
    <s v="4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n v="8511703"/>
    <s v="Toma y análisis de muestras de aguas de lastre de los municipios de Turbo, Caucasia y Puerto Berrio"/>
    <s v="Marzo"/>
    <s v="9 meses"/>
    <s v="Mínima cuantía"/>
    <s v="SGP"/>
    <n v="75000000"/>
    <n v="7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n v="77121501"/>
    <s v="Contratar estudio o adquirir equipo para  análisis de calidad de aire y ruido, para evaluar los efectos en salud."/>
    <s v="Marzo"/>
    <s v="9 meses"/>
    <s v="Selección Abreviada - Menor Cuantía"/>
    <s v="SGP"/>
    <n v="100000000"/>
    <n v="10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s v="Yuliana Andrea Barrientos "/>
    <s v="Tipo C:  Supervisión"/>
    <s v="Tecnica, Administrativa, Financiera."/>
  </r>
  <r>
    <x v="24"/>
    <s v="80101708"/>
    <s v="Actividades de vigilancia por sustancias químicas en el municipio de Zaragoza- mercurio"/>
    <s v="Junio"/>
    <s v="4 meses"/>
    <s v="Contratación Directa - Contratos Interadministrativos"/>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2"/>
    <m/>
    <m/>
    <m/>
    <s v="Rosendo Eliecer Orozco C."/>
    <s v="Tipo C:  Supervisión"/>
    <s v="Tecnica, Administrativa, Financiera."/>
  </r>
  <r>
    <x v="24"/>
    <s v="80101708"/>
    <s v="Actividades de vigilancia por sustancias químicas en el municipio de Zaragoza - plaguicidas"/>
    <s v="Junio"/>
    <s v="4 meses"/>
    <s v="Contratación Directa - Contratos Interadministrativos"/>
    <s v="SGP"/>
    <n v="25000000"/>
    <n v="2500000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2"/>
    <m/>
    <m/>
    <m/>
    <s v="Rosendo Eliecer Orozco C."/>
    <s v="Tipo C:  Supervisión"/>
    <s v="Tecnica, Administrativa, Financiera."/>
  </r>
  <r>
    <x v="24"/>
    <s v="85161503 - 81101706"/>
    <s v="Realizar el mantenimiento preventivo y reparación de los microscopios de la Red de Microscopia de Antioquia y estereoscopios de entomología"/>
    <s v="Marzo"/>
    <s v="9 meses "/>
    <s v="Selección Abreviada - Subasta Inversa"/>
    <s v="Recursos propios"/>
    <n v="110000000"/>
    <n v="11000000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2"/>
    <m/>
    <m/>
    <m/>
    <s v="Luis Armando Galeano M."/>
    <s v="Tipo C:  Supervisión"/>
    <s v="Tecnica, Administrativa, Financiera."/>
  </r>
  <r>
    <x v="24"/>
    <s v="85161503 - 81101706"/>
    <s v="Realizar la investigacion cientifica del riesgo de las enfermedades transmitidas por vectores y ejecutar las medidas de intervencion para la prevención y control de los mismos en el departamento de Antioquia"/>
    <s v="Marzo"/>
    <s v="9 meses "/>
    <s v="Selección Abreviada - Subasta Inversa"/>
    <s v="SGP"/>
    <n v="5567409511"/>
    <n v="1996658262"/>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1"/>
    <s v="CORPORACION DE PARTICIPACION MIXTA INSTITUTO COLOMBIANO DE MEDICINA TROPICAL"/>
    <s v="Vigente y en ejecución"/>
    <m/>
    <s v="Luis Armando Galeano M."/>
    <s v="Tipo C:  Supervisión"/>
    <s v="Tecnica, Administrativa, Financiera."/>
  </r>
  <r>
    <x v="24"/>
    <s v="93131703"/>
    <s v="Realizar la investigacion cientifica del riesgo de las enfermedades transmitidas por vectores y ejecutar las medidas de intervencion para la prevención y control de los mismos en el departamento de Antioquia"/>
    <s v="Noviembre 2017 vigencia Futura año 2018"/>
    <s v="10 meses"/>
    <s v="Contratación Directa - Contratos para el Desarrollo de Actividades Científicas y Tecnológicas"/>
    <s v="Recursos propios"/>
    <n v="5567409511"/>
    <n v="3354052798"/>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n v="7640"/>
    <n v="18556"/>
    <d v="2017-10-23T00:00:00"/>
    <s v="Acta No. 043 Consejo de Gobierno"/>
    <n v="4600007723"/>
    <x v="1"/>
    <s v="CORPORACION DE PARTICIPACION MIXTA INSTITUTO COLOMBIANO DE MEDICINA TROPICAL"/>
    <s v="Vigente y en ejecución"/>
    <m/>
    <s v="Luis Armando Galeano M."/>
    <s v="Tipo C:  Supervisión"/>
    <s v="Tecnica, Administrativa, Financiera."/>
  </r>
  <r>
    <x v="24"/>
    <s v="93131703"/>
    <s v="Realizar la investigacion cientifica del riesgo de las enfermedades transmitidas por vectores y ejecutar las medidas de intervencion para la prevención y control de los mismos en el departamento de Antioquia"/>
    <s v="Octubre"/>
    <s v="12 meses"/>
    <s v="Contratación Directa - Contratos para el Desarrollo de Actividades Científicas y Tecnológicas"/>
    <s v="Recursos propios"/>
    <n v="6499343679"/>
    <n v="10000202"/>
    <s v="SI"/>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2"/>
    <m/>
    <m/>
    <m/>
    <s v="Luis Armando Galeano M."/>
    <s v="Tipo C:  Supervisión"/>
    <s v="Tecnica, Administrativa, Financiera."/>
  </r>
  <r>
    <x v="24"/>
    <s v="85131700 - 85131708"/>
    <s v="Investigacion efectividad metodos de control  Aedes Aegypti"/>
    <s v="Junio"/>
    <s v="meses "/>
    <s v="Concurso de Méritos"/>
    <s v="Recursos propios"/>
    <n v="529560177"/>
    <n v="0"/>
    <s v="NO"/>
    <s v="N/A"/>
    <s v="Luis Armando Galeano Marín"/>
    <s v="Profesional especializado"/>
    <s v="3839879"/>
    <s v="armando.galeano@antioquia.gov.co"/>
    <s v="Salud Pública"/>
    <s v="Mortalidad por dengue"/>
    <s v="Contribuir en el mejoramiento de las condiciones de salud pública de la población antioqueña,_x000a_a través de estrategias de Atención Primaria en Salud."/>
    <s v="01-0021"/>
    <s v="Contribuir en el mejoramiento de las condiciones de salud pública de la población antioqueña,_x000a_a través de estrategias de Atención Primaria en Salud."/>
    <s v="Fumigación ETV,medidas barrera,intervención de criaderos"/>
    <m/>
    <m/>
    <m/>
    <m/>
    <m/>
    <x v="2"/>
    <m/>
    <m/>
    <m/>
    <s v="Luis Armando Galeano M."/>
    <s v="Tipo C:  Supervisión"/>
    <s v="Tecnica, Administrativa, Financiera."/>
  </r>
  <r>
    <x v="24"/>
    <n v="77102004"/>
    <s v="Apoyar la Inspección y Vigilancia de la Gestión Interna de Residuos Hospitalarios en establecimientos prestadores de servicios de salud y otras actividades  y la vigilancia de la calidad de agua de conusmo humano del Departamento en los municipios categorías 4, 5 y 6"/>
    <s v="Junio"/>
    <s v="6 meses "/>
    <s v="Contratación Directa - Contratos Interadministrativos"/>
    <s v="SGP"/>
    <n v="30400000"/>
    <n v="3040000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2"/>
    <m/>
    <m/>
    <m/>
    <s v="Carlos Samuel Osorio Céspedes"/>
    <s v="Tipo C:  Supervisión"/>
    <s v="Tecnica, Administrativa, Financiera."/>
  </r>
  <r>
    <x v="24"/>
    <s v="76121901"/>
    <s v="Recolectar, transportar y tratar por incineración, estabilización y/o desnaturalización residuos peligrosos producto de actividades de la SSSA"/>
    <s v="Febrero"/>
    <s v="10 meses"/>
    <s v="Mínima Cuantía"/>
    <s v="SGP"/>
    <n v="30540363"/>
    <n v="30540363"/>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2"/>
    <m/>
    <m/>
    <m/>
    <s v="Carlos Samuel Osorio Céspedes"/>
    <s v="Tipo C:  Supervisión"/>
    <s v="Tecnica, Administrativa, Financiera."/>
  </r>
  <r>
    <x v="24"/>
    <s v="85111509 - 70122006"/>
    <s v="Suministrar los insumos necesarios para realizar jornadas de vacunación antirrábica de caninos y felinos en el departamento de Antioquia"/>
    <s v="Marzo"/>
    <s v="7 meses"/>
    <s v="Selección Abreviada - Menor Cuantía"/>
    <s v="SGP"/>
    <n v="200000000"/>
    <n v="2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2"/>
    <m/>
    <m/>
    <m/>
    <s v="Iván de Jesús Ruiz Monsalve"/>
    <s v="Tipo C:  Supervisión"/>
    <s v="Tecnica, Administrativa, Financiera."/>
  </r>
  <r>
    <x v="24"/>
    <s v="85111509"/>
    <s v="Contratar un Operador de la Unidad Móvil Quirúrgica Veterinaria (Animóvil), para ejecutar  el programa de control natal en la población canina y felina de los municipios del Departamento de Antioquia"/>
    <s v="Marzo"/>
    <s v="7 meses"/>
    <s v="Selección Abreviada - Menor Cuantía"/>
    <s v="Recursos propios"/>
    <n v="800000000"/>
    <n v="500000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Esterilización de caninos y felinos"/>
    <m/>
    <m/>
    <m/>
    <m/>
    <m/>
    <x v="2"/>
    <m/>
    <m/>
    <m/>
    <s v="Iván de Jesús Ruiz Monsalve"/>
    <s v="Tipo C:  Supervisión"/>
    <s v="Tecnica, Administrativa, Financiera."/>
  </r>
  <r>
    <x v="24"/>
    <s v="85111509"/>
    <s v="Realizar los análisis de laboratorio para el diagnóstico de la rabia en cerebros caninos, felinos y quirópteros tomados en el Departamento de Antioquia, y realizar pruebas especiales de laboratorio para otros eventos zoonóticos"/>
    <s v="Junio"/>
    <s v="6 meses"/>
    <s v="Contratación Directa - No pluralidad de oferentes"/>
    <s v="SGP"/>
    <n v="36394000"/>
    <n v="3639400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igilancia Activa de  la rabia"/>
    <m/>
    <m/>
    <m/>
    <m/>
    <m/>
    <x v="2"/>
    <m/>
    <m/>
    <m/>
    <s v="Iván de Jesús Ruiz Monsalve"/>
    <s v="Tipo C:  Supervisión"/>
    <s v="Tecnica, Administrativa, Financiera."/>
  </r>
  <r>
    <x v="24"/>
    <s v="51140000 - 51212209"/>
    <s v="Adquisición de Medicamentos Monopolio del Estado "/>
    <s v="Contrato inicio en 2017 y continua con vigencia futura hasta el 2018"/>
    <s v="7 meses"/>
    <s v="Contratación Directa - No pluralidad de oferentes"/>
    <s v="Recursos propios"/>
    <n v="3500000000"/>
    <n v="3500000000"/>
    <s v="SI"/>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n v="7737"/>
    <n v="19233"/>
    <d v="2017-11-06T00:00:00"/>
    <s v="Acta No 045"/>
    <n v="4600007890"/>
    <x v="1"/>
    <s v="FONDO NACIONAL DE ESTUPEFACIENTES"/>
    <s v="Vigente y en ejecución"/>
    <m/>
    <s v="Paola Andrea Gómez"/>
    <s v="Tipo C:  Supervisión"/>
    <s v="Tecnica, Administrativa, Financiera."/>
  </r>
  <r>
    <x v="24"/>
    <s v="51140000 - 51212209"/>
    <s v="Adquisición de Medicamentos Monopolio del Estado "/>
    <s v="Abril"/>
    <s v="12 meses"/>
    <s v="Contratación Directa - No pluralidad de oferentes"/>
    <s v="Recursos propios"/>
    <n v="5337942000"/>
    <n v="337942000"/>
    <s v="SI"/>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2"/>
    <m/>
    <m/>
    <m/>
    <s v="Paola Andrea Gómez"/>
    <s v="Tipo C:  Supervisión"/>
    <s v="Tecnica, Administrativa, Financiera."/>
  </r>
  <r>
    <x v="24"/>
    <s v="78101801 - 78101501"/>
    <s v="Prestar servicios de transporte de Medicamentos Monopolio del Estado desde el Fondo Nacional de Estupefacientes Ubicado en Bogotá hasta el Fondo Rotatorio de Estupefacientes del departamento de Antioquia ubicado en Medellín."/>
    <s v="Marzo"/>
    <s v="9 meses"/>
    <s v="Mínima Cuantía"/>
    <s v="Recursos propios"/>
    <n v="60000000"/>
    <n v="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m/>
    <s v="Paola Andrea Gómez"/>
    <s v="Tipo C:  Supervisión"/>
    <s v="Tecnica, Administrativa, Financiera."/>
  </r>
  <r>
    <x v="24"/>
    <s v="85131604  - 73101701 - 85121803 - 85151508"/>
    <s v="Prestar el servicio de análisis de laboratorio por medio de ensayos fisicoquímicos, microbiológicos a diferentes productos farmacéuticos para acciones de inspección, vigilancia y control."/>
    <s v="Febrero"/>
    <s v="10 meses"/>
    <s v="Mínima Cuantía"/>
    <s v="SGP"/>
    <n v="76000000"/>
    <n v="76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2"/>
    <m/>
    <m/>
    <m/>
    <s v="Luis Carlos Gaviria G."/>
    <s v="Tipo C:  Supervisión"/>
    <s v="Tecnica, Administrativa, Financiera."/>
  </r>
  <r>
    <x v="24"/>
    <s v="55121802"/>
    <s v="Elaborar y entregar carnets para los operadores de equipos de rayos X inscritos en la Secretaría Seccional de Salud y Protección Social de Antioquia"/>
    <s v="Marzo"/>
    <s v="9 meses "/>
    <s v="Mínima Cuantía"/>
    <s v="Recursos propios"/>
    <n v="18394000"/>
    <n v="18394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m/>
    <s v="María Piedad Martinez Galeano"/>
    <s v="Tipo C:  Supervisión"/>
    <s v="Tecnica, Administrativa, Financiera."/>
  </r>
  <r>
    <x v="24"/>
    <s v="77101804 - 77101505 - 20121921"/>
    <s v="Contratar la realización del control de calidad de equipos de rayos x y los niveles orientativos en las practicas radiologicas"/>
    <s v="Junio"/>
    <s v="6 meses"/>
    <s v="Contratación Directa - No pluralidad de oferentes"/>
    <s v="Recursos propios"/>
    <n v="58096000"/>
    <n v="58096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Control Calidad equipos de Rx  ESE-IPS"/>
    <m/>
    <m/>
    <m/>
    <m/>
    <m/>
    <x v="2"/>
    <m/>
    <m/>
    <m/>
    <s v="María Piedad Martinez Galeano"/>
    <s v="Tipo C:  Supervisión"/>
    <s v="Tecnica, Administrativa, Financiera."/>
  </r>
  <r>
    <x v="24"/>
    <s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Contrato inicio en 2017 y continua con vigencia futura hasta el 2018"/>
    <s v="11 meses "/>
    <s v="Contratación Directa - Contratos Interadministrativos"/>
    <s v="SGP"/>
    <n v="1076266647"/>
    <n v="876271135"/>
    <s v="SI"/>
    <s v="N/A"/>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n v="7725"/>
    <n v="19131"/>
    <d v="2017-10-30T00:00:00"/>
    <s v="Acta 044"/>
    <n v="4600007911"/>
    <x v="1"/>
    <s v="UNIVERSIDAD DE ANTIOQUIA"/>
    <s v="Vigente y en ejecución"/>
    <n v="1"/>
    <s v="John William Tabares Morales"/>
    <s v="Tipo C:  Supervisión"/>
    <s v="Tecnica, Administrativa, Financiera."/>
  </r>
  <r>
    <x v="24"/>
    <s v="83101503"/>
    <s v="Prestar el servicio de análisis microbiológico y fisicoquímico en aguas de consumo humano y uso recreativo y a diferentes sustancias de interés sanitario que comprometen la salud pública, de los Municipios de las subregiones de Norte, Nordeste, Magdalena Medio, Bajo Cauca, Uraba, Oriente, Suroeste, Occidente y Valle de Aburra del Departamento de Antioquia."/>
    <s v="Julio"/>
    <s v="11 meses "/>
    <s v="Contratación Directa - Contratos Interadministrativos"/>
    <s v="SGP"/>
    <n v="1100000000"/>
    <n v="60000000"/>
    <s v="SI"/>
    <s v="N/A"/>
    <s v="John William Tabares Morales"/>
    <s v="Profesional universitario"/>
    <s v="3839883"/>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
    <s v="John William Tabares Morales"/>
    <s v="Tipo C:  Supervisión"/>
    <s v="Tecnica, Administrativa, Financiera."/>
  </r>
  <r>
    <x v="24"/>
    <s v="86111604"/>
    <s v="Asesorar y certificar n en operación, mantenimiento de piscinas y estructuras similares a los referentes de aguas en antioquia y realizar la socialización de las guías para la elaboración del certificado de cumplimento de las normas de seguridad por parte de las dependencias que definan los 125 municipios del Departamento de Antioquia"/>
    <s v="Marzo"/>
    <s v="9 meses "/>
    <s v="Selección Abreviada - Menor Cuantía"/>
    <s v="SGP"/>
    <n v="130000000"/>
    <n v="13000000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
    <s v="John William Tabares Morales"/>
    <s v="Tipo C:  Supervisión"/>
    <s v="Tecnica, Administrativa, Financiera."/>
  </r>
  <r>
    <x v="24"/>
    <s v="41121807_x000a_41122409_x000a_41113319"/>
    <s v="Adquirir reactivos y accesorios para la determinacion de caracteristicas fisicoquimicas en aguas de consumo humano y uso recreativo"/>
    <s v="Mayo"/>
    <s v=" 4 meses"/>
    <s v="Selección Abreviada - Subasta Inversa"/>
    <s v="SGP"/>
    <n v="415000000"/>
    <n v="0"/>
    <s v="NO"/>
    <s v="N/A"/>
    <s v="John William Tabares Morales"/>
    <s v="Profesional universitario"/>
    <s v="3839880"/>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
    <s v="John William Tabares Morales"/>
    <s v="Tipo C:  Supervisión"/>
    <s v="Tecnica, Administrativa, Financiera."/>
  </r>
  <r>
    <x v="24"/>
    <n v="41121807"/>
    <s v="Adquirir reactivos Colilert, Pseudolert, insumos y mantenimiento del equipo del Laboratorio Departamental de Salud Pública"/>
    <d v="2018-06-01T00:00:00"/>
    <s v=" MESES"/>
    <s v="Contratación Directa - No pluralidad de oferentes"/>
    <s v="SGP"/>
    <n v="135000000"/>
    <n v="0"/>
    <s v="NO"/>
    <s v="N/A"/>
    <s v="John William Tabares Morales"/>
    <s v="Profesional universitario"/>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
    <s v="John William Tabares Morales"/>
    <s v="Tipo C:  Supervisión"/>
    <s v="Tecnica, Administrativa, Financiera."/>
  </r>
  <r>
    <x v="24"/>
    <n v="41116118"/>
    <s v="Compra de insumos para el programa de muestreo de alimentos y luminometros."/>
    <s v="Agosto"/>
    <s v="3 meses"/>
    <s v="Selección Abreviada - Subasta Inversa"/>
    <s v="SGP"/>
    <n v="100000000"/>
    <n v="10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m/>
    <s v="Ivan D Zea Carrasquilla"/>
    <s v="Tipo C:  Supervisión"/>
    <s v="Tecnica, Administrativa, Financiera."/>
  </r>
  <r>
    <x v="24"/>
    <s v="85161503 - 81101706"/>
    <s v="Calibracion de equipos luminometros"/>
    <s v="Septiembre"/>
    <s v="2 mes"/>
    <s v="Mínima Cuantía"/>
    <s v="SGP"/>
    <n v="10000000"/>
    <n v="1000000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m/>
    <s v="Ivan D Zea Carrasquilla"/>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s v="Junio"/>
    <s v="6 meses"/>
    <s v="Contratación Directa - Contratos Interadministrativos"/>
    <s v="Recursos propios"/>
    <n v="100000000"/>
    <n v="36394000"/>
    <s v="NO"/>
    <s v="N/A"/>
    <s v="Rosendo Orozco Cardona"/>
    <s v="Profesional universitario"/>
    <s v="3839906"/>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2"/>
    <m/>
    <m/>
    <m/>
    <s v="Rosendo Eliecer Orozco C."/>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s v="Junio"/>
    <s v="6 meses"/>
    <s v="Contratación Directa - Contratos Interadministrativos"/>
    <s v="SGP"/>
    <n v="31059637"/>
    <n v="31059637"/>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2"/>
    <m/>
    <m/>
    <m/>
    <n v="1"/>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s v="Junio"/>
    <s v="6 meses"/>
    <s v="Contratación Directa - Contratos Interadministrativos"/>
    <s v="Recursos propios"/>
    <n v="100000000"/>
    <n v="1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m/>
    <m/>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s v="Junio"/>
    <s v="6 meses"/>
    <s v="Contratación Directa - Contratos Interadministrativos"/>
    <s v="SGP"/>
    <n v="15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2"/>
    <m/>
    <m/>
    <m/>
    <m/>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s v="Junio"/>
    <s v="6 meses"/>
    <s v="Contratación Directa - Contratos Interadministrativos"/>
    <s v="SGP"/>
    <n v="150000000"/>
    <n v="0"/>
    <s v="NO"/>
    <s v="N/A"/>
    <s v="Ivan D Zea Carrasquilla"/>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m/>
    <m/>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s v="Junio"/>
    <s v="6 meses"/>
    <s v="Contratación Directa - Contratos Interadministrativos"/>
    <s v="SGP"/>
    <n v="100000000"/>
    <n v="50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m/>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s v="Junio"/>
    <s v="6 meses"/>
    <s v="Contratación Directa - Contratos Interadministrativos"/>
    <s v="SGP"/>
    <n v="150000000"/>
    <n v="0"/>
    <s v="NO"/>
    <s v="N/A"/>
    <s v="John William Tabares Morales"/>
    <s v="Profesional universitario"/>
    <s v="3839881"/>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
    <m/>
    <s v="Tipo C:  Supervisión"/>
    <s v="Tecnica, Administrativa, Financiera."/>
  </r>
  <r>
    <x v="24"/>
    <n v="82101801"/>
    <s v="Crear, diseñar, producir, emitir y publicar material audiovisual y escrito para las campañas de información, educación y comunicación de la Secretaría de Salud y Protección Social de Antioquia. "/>
    <s v="Junio"/>
    <s v="6 meses"/>
    <s v="Contratación Directa - Contratos Interadministrativos"/>
    <s v="SGP"/>
    <n v="50000000"/>
    <n v="5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m/>
    <m/>
    <s v="Tipo C:  Supervisión"/>
    <s v="Tecnica, Administrativa, Financiera."/>
  </r>
  <r>
    <x v="24"/>
    <s v="78101604"/>
    <s v="Prestación de servicios de transporte terrestre automotor para apoyar la gestión de las dependencias  de la Gobernación - Secretaría Seccional de Salud y Protección Social"/>
    <s v="Enero"/>
    <s v="12 meses"/>
    <s v="Selección Abreviada - Subasta Inversa"/>
    <s v="Recursos propios"/>
    <n v="160000000"/>
    <n v="16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m/>
    <s v="Subsecretaria Logistica"/>
    <s v="Tipo B2: Supervisión colegiada"/>
    <s v="Tecnica, Administrativa, Financiera."/>
  </r>
  <r>
    <x v="24"/>
    <s v="78101604"/>
    <s v="Prestación de servicios de transporte terrestre automotor para apoyar la gestión de las dependencias  de la Gobernación - Secretaría Seccional de Salud y Protección Social"/>
    <s v="Enero"/>
    <s v="12 meses"/>
    <s v="Selección Abreviada - Subasta Inversa"/>
    <s v="Recursos propios"/>
    <n v="220000000"/>
    <n v="6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m/>
    <s v="Subsecretaria Logistica"/>
    <s v="Tipo B2: Supervisión colegiada"/>
    <s v="Tecnica, Administrativa, Financiera."/>
  </r>
  <r>
    <x v="24"/>
    <n v="81111800"/>
    <s v="Servicios de sistemas y administración de componentes de sistemas"/>
    <s v="Marzo"/>
    <s v="9 meses "/>
    <s v="Licitación Pública"/>
    <s v="SGP"/>
    <n v="100000000"/>
    <n v="0"/>
    <s v="NO"/>
    <s v="N/A"/>
    <s v="John William Tabares Morales"/>
    <s v="Profesional universitario"/>
    <s v="3839884"/>
    <s v="johnwilliam.tabares@antioquia.gov.co"/>
    <s v="Salud Ambiental"/>
    <s v="Muestras analizadas para evaluar el Índice de Riesgo de la Calidad del Agua para Consumo Humano (IRCA)"/>
    <s v="Fortalecimiento de la inspección, vigilancia y control de la calidad del agua para_x000a_consumo humano y uso recreativo Todo El Departamento, Antioquia, Occidente"/>
    <s v="03-0009"/>
    <s v="Mejorar lacondiciones ambientales de salud de la población Antioqueña"/>
    <s v="Análisis de calidad del agua"/>
    <m/>
    <m/>
    <m/>
    <m/>
    <m/>
    <x v="2"/>
    <m/>
    <m/>
    <s v="Responsabilidad de la direccion de Informatica - Subsecretaria Logistica"/>
    <n v="1"/>
    <s v="Tipo C:  Supervisión"/>
    <s v="Tecnica, Administrativa, Financiera."/>
  </r>
  <r>
    <x v="24"/>
    <n v="81111800"/>
    <s v="Servicios de sistemas y administración de componentes de sistemas"/>
    <s v="Marzo"/>
    <s v="9 meses "/>
    <s v="Licitación Pública"/>
    <s v="SGP"/>
    <n v="100000000"/>
    <n v="0"/>
    <s v="NO"/>
    <s v="N/A"/>
    <s v="Rosendo Orozco Cardona"/>
    <s v="Profesional universitario"/>
    <s v="3839905"/>
    <s v="rosendo.orozco@antioquia.gov.co"/>
    <s v="Salud Ambiental"/>
    <s v="Muestras analizadas para evaluar el Índice de Riesgo de la Calidad del Agua para Consumo Humano (IRCA)"/>
    <s v="Fortalecimiento de la Vigilancia epidemiologica, prevención y control de las_x000a_intoxicaciones por sustancias químicas en el Departamento de Antioquia"/>
    <s v=" 01-0026"/>
    <s v="Mejorar lacondiciones ambientales de salud de la población Antioqueña"/>
    <s v="Fomento uso seguro de sustan qcas"/>
    <m/>
    <m/>
    <m/>
    <m/>
    <m/>
    <x v="2"/>
    <m/>
    <m/>
    <m/>
    <m/>
    <s v="Tipo C:  Supervisión"/>
    <s v="Tecnica, Administrativa, Financiera."/>
  </r>
  <r>
    <x v="24"/>
    <n v="81111800"/>
    <s v="Servicios de sistemas y administración de componentes de sistemas"/>
    <s v="Marzo"/>
    <s v="9 meses "/>
    <s v="Licitación Pública"/>
    <s v="SGP"/>
    <n v="100000000"/>
    <n v="0"/>
    <s v="NO"/>
    <s v="N/A"/>
    <s v="Carlos Samuel Osorio"/>
    <s v="Profesional universitario"/>
    <s v="3839849"/>
    <s v="carlos.osorio@antioquia.gov.co"/>
    <s v="Salud Ambiental"/>
    <s v="Muestras analizadas para evaluar el Índice de Riesgo de la Calidad del Agua para Consumo Humano (IRCA)"/>
    <s v="  Desarrollo de la IVC de la gestión interna de residuos hospitalarios y similares en_x000a_establecimientos generadores Todo El Departamento, Antioquia, Occidente"/>
    <s v="01-0024"/>
    <s v="Mejorar lacondiciones ambientales de salud de la población Antioqueña"/>
    <s v="Verificación GIRHS-Establecim Generad"/>
    <m/>
    <m/>
    <m/>
    <m/>
    <m/>
    <x v="2"/>
    <m/>
    <m/>
    <m/>
    <m/>
    <s v="Tipo C:  Supervisión"/>
    <s v="Tecnica, Administrativa, Financiera."/>
  </r>
  <r>
    <x v="24"/>
    <n v="81111800"/>
    <s v="Servicios de sistemas y administración de componentes de sistemas"/>
    <s v="Marzo"/>
    <s v="9 meses "/>
    <s v="Licitación Pública"/>
    <s v="SGP"/>
    <n v="100000000"/>
    <n v="0"/>
    <s v="NO"/>
    <s v="N/A"/>
    <s v="Iván de Jesús Ruiz Monsalve"/>
    <s v="Profesional universitario"/>
    <s v="3839436"/>
    <s v="ivan.ruiz@antioquia.gov.co"/>
    <s v="Salud Ambiental"/>
    <s v="Muestras analizadas para evaluar el Índice de Riesgo de la Calidad del Agua para Consumo Humano (IRCA)"/>
    <s v=" Fortalecimiento de la gestión integral de las zoonosis Todo El Departamento, Antioquia,_x000a_Occidente_x000a_Antioquia, Occidente"/>
    <s v="01-0023"/>
    <s v="Mejorar lacondiciones ambientales de salud de la población Antioqueña"/>
    <s v="vacunacion caninos y felinos"/>
    <m/>
    <m/>
    <m/>
    <m/>
    <m/>
    <x v="2"/>
    <m/>
    <m/>
    <m/>
    <m/>
    <s v="Tipo C:  Supervisión"/>
    <s v="Tecnica, Administrativa, Financiera."/>
  </r>
  <r>
    <x v="24"/>
    <n v="81111800"/>
    <s v="Servicios de sistemas y administración de componentes de sistemas"/>
    <s v="Marzo"/>
    <s v="9 meses "/>
    <s v="Licitación Pública"/>
    <s v="SGP"/>
    <n v="275000000"/>
    <n v="225000000"/>
    <s v="NO"/>
    <s v="N/A"/>
    <s v="Yuliana Andrea Barrientos "/>
    <s v="Técnica área dela salud"/>
    <s v="3835609"/>
    <s v="yuliana.barrientos@antioquia.gov.co"/>
    <s v="Salud Ambiental"/>
    <s v="Muestras analizadas para evaluar el Índice de Riesgo de la Calidad del Agua para Consumo Humano (IRCA)"/>
    <s v=" Fortalecimiento de la prevención, vigilancia y control de los factores de riesgo_x000a_sanitarios, ambientales y del consumo Todo El Departamento, Antioquia, Occidente"/>
    <s v="01-0030"/>
    <s v="Mejorar lacondiciones ambientales de salud de la población Antioqueña"/>
    <s v="Planes Salud Ambiental-Gestión Proy"/>
    <m/>
    <m/>
    <m/>
    <m/>
    <m/>
    <x v="2"/>
    <m/>
    <m/>
    <s v=""/>
    <m/>
    <s v="Tipo C:  Supervisión"/>
    <s v="Tecnica, Administrativa, Financiera."/>
  </r>
  <r>
    <x v="24"/>
    <n v="81111800"/>
    <s v="Servicios de sistemas y administración de componentes de sistemas"/>
    <s v="Marzo"/>
    <s v="9 meses "/>
    <s v="Licitación Pública"/>
    <s v="Recursos propios"/>
    <n v="400000000"/>
    <n v="400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m/>
    <m/>
    <s v="Tipo C:  Supervisión"/>
    <s v="Tecnica, Administrativa, Financiera."/>
  </r>
  <r>
    <x v="24"/>
    <n v="81111800"/>
    <s v="Servicios de sistemas y administración de componentes de sistemas"/>
    <s v="Marzo"/>
    <s v="9 meses "/>
    <s v="Licitación Pública"/>
    <s v="Recursos propios"/>
    <n v="100000000"/>
    <n v="10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m/>
    <m/>
    <s v="Tipo C:  Supervisión"/>
    <s v="Tecnica, Administrativa, Financiera."/>
  </r>
  <r>
    <x v="24"/>
    <n v="81111800"/>
    <s v="Servicios de sistemas y administración de componentes de sistemas"/>
    <s v="Marzo"/>
    <s v="9 meses "/>
    <s v="Licitación Pública"/>
    <s v="SGP"/>
    <n v="110000000"/>
    <n v="11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m/>
    <m/>
    <s v="Tipo C:  Supervisión"/>
    <s v="Tecnica, Administrativa, Financiera."/>
  </r>
  <r>
    <x v="24"/>
    <n v="80141607"/>
    <s v="Disponer de espacios y de la operación logística para la realización de eventos académicos (responsabilidad de la oficina de comunicaciones)"/>
    <s v="Febrero"/>
    <s v="10 meses"/>
    <s v="Selección Abreviada - Menor Cuantía"/>
    <s v="SGP"/>
    <n v="24000000"/>
    <n v="24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Fondo Rotatorio Estupefacientes"/>
    <m/>
    <m/>
    <m/>
    <m/>
    <m/>
    <x v="2"/>
    <m/>
    <m/>
    <m/>
    <s v="Luis Carlos Gaviria G."/>
    <s v="Tipo C:  Supervisión"/>
    <s v="Tecnica, Administrativa, Financiera."/>
  </r>
  <r>
    <x v="24"/>
    <n v="80141607"/>
    <s v="Disponer de espacios y de la operación logística para la realización de eventos académicos (responsabilidad de la oficina de comunicaciones)"/>
    <s v="Febrero"/>
    <s v="10 meses"/>
    <s v="Selección Abreviada - Menor Cuantía"/>
    <s v="Recursos propios"/>
    <n v="36394000"/>
    <n v="36394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m/>
    <s v="Luis Carlos Gaviria G."/>
    <s v="Tipo C:  Supervisión"/>
    <s v="Tecnica, Administrativa, Financiera."/>
  </r>
  <r>
    <x v="24"/>
    <n v="80141607"/>
    <s v="Disponer de espacios y de la operación logística para la realización de eventos académicos (responsabilidad de la oficina de comunicaciones)"/>
    <s v="Febrero"/>
    <s v="10 meses"/>
    <s v="Selección Abreviada - Menor Cuantía"/>
    <s v="SGP"/>
    <n v="80000000"/>
    <n v="80000000"/>
    <s v="NO"/>
    <s v="N/A"/>
    <s v="Ivan D Zea C"/>
    <s v="Tecnico Area Salud"/>
    <s v="3839946"/>
    <s v="ivan.zea@antioquia.gov.co"/>
    <s v="Salud Ambiental"/>
    <s v="Muestras analizadas para evaluar el Índice de Riesgo de la Calidad del Agua para Consumo Humano (IRCA)"/>
    <s v="• Fortalecimiento de la vigilancia de la calidad e inocuidad de alimentos y bebidas todo el departamento"/>
    <s v="01-0019"/>
    <s v="Mejorar lacondiciones ambientales de salud de la población Antioqueña"/>
    <s v="% de municipios intervenidos con acciones para el mejoramiento  de la calidad e inocuidad en alimentos"/>
    <m/>
    <m/>
    <m/>
    <m/>
    <m/>
    <x v="2"/>
    <m/>
    <m/>
    <m/>
    <s v="Ivan D Zea Carrasquilla"/>
    <s v="Tipo C:  Supervisión"/>
    <s v="Tecnica, Administrativa, Financiera."/>
  </r>
  <r>
    <x v="24"/>
    <n v="80111504"/>
    <s v="Designar estudiantes de las universidades públicas para la realización de la p´ractica academica con el fin de brindar apoyo a la gestión del departamento de Antioquia y sus regiones durante el primer semestre del 2018"/>
    <s v="Enero"/>
    <s v="12 meses"/>
    <s v="Contratación Directa - Contratos Interadministrativos"/>
    <s v="Recursos propios"/>
    <n v="20000000"/>
    <n v="20000000"/>
    <s v="NO"/>
    <s v="N/A"/>
    <s v="Piedad Martinez Galeano"/>
    <s v="Profesional universitaria"/>
    <s v="3839943"/>
    <s v="ipseps@antioquia.gov.co"/>
    <s v="Salud Ambiental"/>
    <s v="Muestras analizadas para evaluar el Índice de Riesgo de la Calidad del Agua para Consumo Humano (IRCA)"/>
    <s v="Fortalecimiento de la Vigilancia Sanitaria en el uso de radiaciones y en la oferta de_x000a_servicios de seguridad y salud en el trabajo Todo El Departamento, Antioquia, Occidente"/>
    <s v="01-0022"/>
    <s v="Mejorar lacondiciones ambientales de salud de la población Antioqueña"/>
    <s v="Promoción de SO y Protección radiológica"/>
    <m/>
    <m/>
    <m/>
    <m/>
    <m/>
    <x v="2"/>
    <m/>
    <m/>
    <m/>
    <s v="María Piedad Martinez Galeano"/>
    <s v="Tipo C:  Supervisión"/>
    <s v="Tecnica, Administrativa, Financiera."/>
  </r>
  <r>
    <x v="24"/>
    <n v="80111504"/>
    <s v="Designar estudiantes de las universidades públicas para la realización de la p´ractica academica con el fin de brindar apoyo a la gestión del departamento de Antioquia y sus regiones durante el primer semestre del 2018"/>
    <s v="Enero"/>
    <s v="12 meses"/>
    <s v="Contratación Directa - Contratos Interadministrativos"/>
    <s v="Recursos propios"/>
    <n v="35000000"/>
    <n v="35000000"/>
    <s v="NO"/>
    <s v="N/A"/>
    <s v="Luis Carlos Gaviria G."/>
    <s v="Profesional Especializado"/>
    <s v="3839948"/>
    <s v="luis.gaviria@antioquia.gov.co"/>
    <s v="Salud Ambiental"/>
    <s v="Muestras analizadas para evaluar el Índice de Riesgo de la Calidad del Agua para Consumo Humano (IRCA)"/>
    <s v="Fortalecimiento de la vigilancia sanitaria de la calidad de los medicamentos y afines_x000a_Todo El Departamento, Antioquia, Occidente"/>
    <s v="01-0020"/>
    <s v="Mejorar lacondiciones ambientales de salud de la población Antioqueña"/>
    <s v="Vigilancia sanitaria-Calidad Medicamen"/>
    <m/>
    <m/>
    <m/>
    <m/>
    <m/>
    <x v="2"/>
    <m/>
    <m/>
    <m/>
    <s v="Carlos Samuel Osorio Céspedes"/>
    <s v="Tipo C:  Supervisión"/>
    <s v="Tecnica, Administrativa, Financiera."/>
  </r>
  <r>
    <x v="24"/>
    <s v="81112105_x000a_81112210_x000a_81112403_x000a_81111702"/>
    <s v="Prestar los servicios de  HOSTING dedicado y/o virtualizado, Web Master para alojar y publicar información;  y conectividad LAN TO LAN  para las dependencias externas de la Secretaria Seccional de Salud y Protección Social de Antioquia, el  Centro Regional de pronósticos y Alertas (CRPA) del DAPARD - Departamento Administrativo del Sistema de Prevención, Atención y Recuperación de Desastres con el Centro Administrativo Departamental, y suministrar los  servicios de internet e internet móvil."/>
    <d v="2017-11-10T00:00:00"/>
    <s v="12 meses "/>
    <s v="Contratación Directa - Contratos Interadministrativos"/>
    <s v="Recursos propios"/>
    <n v="394417262"/>
    <n v="313377076"/>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42"/>
    <n v="7742"/>
    <d v="2017-11-10T00:00:00"/>
    <s v="Acta 44"/>
    <n v="4600007887"/>
    <x v="1"/>
    <s v="VALOR+ S.A.S"/>
    <s v="En ejecución"/>
    <m/>
    <s v="Jaime Alberto Jimenez _x000a_Angela Jaramillo Blandón "/>
    <s v="Tipo B2: Supervisión Colegiada"/>
    <s v="Tecnica, Administrativa, Financiera"/>
  </r>
  <r>
    <x v="24"/>
    <n v="81112217"/>
    <s v="Realizar el mantenimiento, soporte y actualización de los módulos de nómina SX Advanced y el sistema de administración de muestras del Laboratorio Departamental de Salud Pública."/>
    <d v="2017-11-10T00:00:00"/>
    <s v="12 meses "/>
    <s v="Contratación Directa - No pluralidad de oferentes"/>
    <s v="Recursos propios"/>
    <n v="47419307"/>
    <n v="3980268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1"/>
    <s v="XENCO S.A"/>
    <s v="En ejecución"/>
    <m/>
    <s v="Angela Jaramillo Blandon "/>
    <s v="Tipo C:  Supervisión"/>
    <s v="Tecnica, Administrativa, Financiera"/>
  </r>
  <r>
    <x v="24"/>
    <n v="81112217"/>
    <s v="Realizar el mantenimiento, soporte y actualización de los módulos de nómina SX Advanced y el sistema de administración de muestras del Laboratorio Departamental de Salud Pública."/>
    <d v="2017-11-10T00:00:00"/>
    <s v="12 meses "/>
    <s v="Contratación Directa - No pluralidad de oferentes"/>
    <s v="SGP"/>
    <n v="57692978"/>
    <n v="4176668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Fortalecer  los componetes  del sistema de información"/>
    <n v="7743"/>
    <n v="7743"/>
    <d v="2017-11-10T00:00:00"/>
    <s v="Acta 44"/>
    <n v="4600007734"/>
    <x v="1"/>
    <s v="XENCO S.A"/>
    <s v="En ejecución"/>
    <m/>
    <s v="Angela Jaramillo Blandon "/>
    <s v="Tipo C:  Supervisión"/>
    <s v="Tecnica, Administrativa, Financiera"/>
  </r>
  <r>
    <x v="24"/>
    <m/>
    <s v="Prestar el servicio de acceso a Internet de alta velocidad y/o inalámbrico para las   Direcciones Locales de Salud,  Empresas Sociales del Estado de los 125 municipios del Departamento de Antioquia, funcionarios de la Secretaria de Salud que laboran en los municipios, y dependencias de la Secretaría Seccional de Salud y Protección Social de Antioquia."/>
    <d v="2017-11-10T00:00:00"/>
    <s v="14 meses"/>
    <s v="Contratación Directa - Contratos Interadministrativos"/>
    <s v="Recursos propios"/>
    <n v="252845821"/>
    <n v="214918948"/>
    <s v="SI"/>
    <s v="Aprobadas"/>
    <s v="Patricia Elena Pamplona Amaya "/>
    <s v="Profesional Especializada"/>
    <s v=" 3839809"/>
    <s v="Patricia.pamplona@antioquia.gov.co "/>
    <s v="Fortalecimiento Autoridad Sanitaria"/>
    <s v="Inspeccionar y vigilar  el 100% de las Direcciones Locales de  Salud, Empresas Administradoras de  Planes de  Beneficios y Prestadores de Servicios de  Salud Sociales del estado."/>
    <s v="Fortalecimiento de las TIC en la Secretaria Seccional de Salud y Protección Social"/>
    <s v="01-0034"/>
    <s v="Inspeccionar y vigilar  el 100% de las Direcciones Locales de  Salud, Empresas Administradoras de  Planes de  Beneficios y Prestadores de Servicios de  Salud Sociales del estado."/>
    <s v="Actualizar plataforma tecnologica de Hardware , software , comunicacines y redes ."/>
    <n v="7782"/>
    <n v="7782"/>
    <d v="2017-11-10T00:00:00"/>
    <s v="Acta 44"/>
    <n v="4600007763"/>
    <x v="1"/>
    <s v="VALOR+ S.A.S"/>
    <s v="En ejecución"/>
    <m/>
    <s v="Angela Jaramillo Blandon "/>
    <s v="Tipo C:  Supervisión"/>
    <s v="Tecnica, Administrativa, Financiera"/>
  </r>
  <r>
    <x v="24"/>
    <n v="85101501"/>
    <s v="Prestar Servicios de Salud de mediana y alta complejidad, dirigidos a la población pobre no cubierta con subsidios a la demanda del Departamento de Antioquia, incluye las atenciones de pacientes de los programas de VIH_SIDA y Tuberculosis y medicamentos. ESE Hospital La María."/>
    <d v="2017-11-10T00:00:00"/>
    <s v="22 meses"/>
    <s v="Contratación Directa - Contratos Interadministrativos"/>
    <s v="SGP"/>
    <n v="5550000000"/>
    <n v="300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636"/>
    <n v="18484"/>
    <m/>
    <m/>
    <n v="4600007700"/>
    <x v="0"/>
    <s v="ESE Hospital La María"/>
    <s v="En ejecución"/>
    <s v="Inició en 2017, con vigencia futura aprobada 2018 y se solicitará vigencia futura para darle continuidad en 2019"/>
    <s v="Carlos Arturo Cano Rios"/>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 ESE Hospital Manuel Uribe Angel de Envigado."/>
    <d v="2017-11-08T00:00:00"/>
    <s v="22 meses"/>
    <s v="Contratación Directa - Contratos Interadministrativos"/>
    <s v="SGP"/>
    <n v="5410908800"/>
    <n v="24053544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n v="7569"/>
    <n v="18493"/>
    <m/>
    <m/>
    <n v="4600007650"/>
    <x v="0"/>
    <s v=" ESE Hospital Manuel Uribe Angel de Envigado"/>
    <s v="En ejecución"/>
    <s v="Inició en 2017, con vigencia futura aprobada 2018 y se solicitará vigencia futura para darle continuidad en 2019"/>
    <s v="Fernando Arturo Berrio"/>
    <s v="Tipo C:  Supervisión"/>
    <s v="Supervisión técnica, administrativa y financiera"/>
  </r>
  <r>
    <x v="24"/>
    <n v="85101501"/>
    <s v="Prestación de Servicios de Salud de mediana complejidad y servicios autorizados por la Secretaría Seccional de Salud y Protección Social de Antioquia, dirigidos a la población pobre no cubierta con subsidios a la demanda del departamento de Antioquia- ESE Hospital San Vicente de Paul de Caldas."/>
    <d v="2017-11-07T00:00:00"/>
    <s v="22 meses"/>
    <s v="Contratación Directa - Contratos Interadministrativos"/>
    <s v="SGP"/>
    <n v="432939200"/>
    <n v="2194696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2"/>
    <n v="18486"/>
    <m/>
    <m/>
    <n v="46000007651"/>
    <x v="0"/>
    <s v="ESE Hospital San Vicente de Paul de Caldas"/>
    <s v="En ejecución"/>
    <s v="Inició en 2017, con vigencia futura aprobada 2018 y se solicitará vigencia futura para darle continuidad en 2019"/>
    <s v="Carlos Arturo Cano Rios"/>
    <s v="Tipo C:  Supervisión"/>
    <s v="Supervisión técnica, administrativa y financiera"/>
  </r>
  <r>
    <x v="24"/>
    <n v="85101501"/>
    <s v="Prestación de Servicios de Salud de mediana complejidad y servicios autorizados por la Secretaría Seccional de Salud y Protección Social de Antioquia, dirigidos a la población pobre no cubierta con subsidios a la demanda del departamento de Antioquia- ESE METROSALUD"/>
    <d v="2017-11-07T00:00:00"/>
    <s v="20 meses"/>
    <s v="Contratación Directa - Contratos Interadministrativos"/>
    <s v="SGP"/>
    <n v="1290000000"/>
    <n v="560000000"/>
    <s v="SI"/>
    <s v="Aprob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n v="7560"/>
    <n v="18492"/>
    <m/>
    <m/>
    <n v="46000007633"/>
    <x v="0"/>
    <s v="ESE METROSALUD"/>
    <m/>
    <s v="Inició en 2017, con vigencia futura aprobada 2018 y se solicitará vigencia futura para darle continuidad en 2019"/>
    <s v="Daniel Arbeláez Botero"/>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General de Medellin"/>
    <d v="2018-06-01T00:00:00"/>
    <s v="17 meses"/>
    <s v="Contratación Directa - Contratos Interadministrativos"/>
    <s v="SGP"/>
    <n v="12000000000"/>
    <n v="50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4"/>
    <m/>
    <m/>
    <m/>
    <s v="Oswaldo Paniagua"/>
    <s v="Tipo C:  Supervisión"/>
    <s v="Supervisión técnica, administrativa y financiera"/>
  </r>
  <r>
    <x v="24"/>
    <n v="85101501"/>
    <s v="Prestación de Servicios de Salud de mediana y alta complejidad y servicios autorizados por la Secretaría Seccional de Salud y Protección Social de Antioquia, dirigidos a la población pobre no cubierta con subsidios a la demanda del departamento de Antioquia. ESE Hospital San Rafael de Itagui"/>
    <d v="2018-06-01T00:00:00"/>
    <s v="17 meses"/>
    <s v="Contratación Directa - Contratos Interadministrativos"/>
    <s v="SGP"/>
    <n v="1000000000"/>
    <n v="4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4"/>
    <m/>
    <m/>
    <m/>
    <s v="Carlos Arturo Cano Rios"/>
    <s v="Tipo C:  Supervisión"/>
    <s v="Supervisión técnica, administrativa y financiera"/>
  </r>
  <r>
    <x v="24"/>
    <s v="85101604  Y 85101501"/>
    <s v="Prestación de servicios de salud de baja y mediana  complejidad para la  población pobre no cubierta con subsidios a la demanda residente en el municipio de Puerto Berrío."/>
    <d v="2018-06-01T00:00:00"/>
    <s v="11Meses"/>
    <s v="Contratación Directa - Contratos Interadministrativos"/>
    <s v="Recursos propios"/>
    <n v="150000000"/>
    <n v="5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y mediana complejidad"/>
    <s v="N/A"/>
    <s v="N/A"/>
    <m/>
    <m/>
    <m/>
    <x v="4"/>
    <m/>
    <m/>
    <m/>
    <s v="Fernando Arturo Berrio"/>
    <s v="Tipo C:  Supervisión"/>
    <s v="Supervisión técnica, administrativa y financiera"/>
  </r>
  <r>
    <x v="24"/>
    <n v="85101604"/>
    <s v="Prestación de servicios de salud de baja complejidad o de primer nivel de atención para la  población pobre no cubierta con subsidios a la demanda residente en el municipio de Zaragoza"/>
    <d v="2018-06-01T00:00:00"/>
    <s v="17 meses"/>
    <s v="Contratación Directa - Contratos Interadministrativos"/>
    <s v="Recursos propios"/>
    <n v="25000000"/>
    <n v="1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Baja complejidad"/>
    <s v="N/A"/>
    <s v="N/A"/>
    <m/>
    <m/>
    <m/>
    <x v="4"/>
    <m/>
    <m/>
    <m/>
    <s v="Manuel Enrique daza"/>
    <s v="Tipo C:  Supervisión"/>
    <s v="Supervisión técnica, administrativa y financiera"/>
  </r>
  <r>
    <x v="24"/>
    <n v="85101504"/>
    <s v="Garantizar la prestación de los servicios de atención psiquiátrica integral y asistencia social a las personas que sean declaradas jurídicamente inimputables por trastorno mental o inmadurez psicológica. "/>
    <d v="2018-02-01T00:00:00"/>
    <s v="21 meses"/>
    <s v="Selección Abreviada - Menor Cuantía"/>
    <s v="Presupuesto de entidad nacional"/>
    <n v="3800000000"/>
    <n v="18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4"/>
    <m/>
    <m/>
    <m/>
    <s v="Angela Patricia Palacio Molina"/>
    <s v="Tipo C:  Supervisión"/>
    <s v="Supervisión técnica, administrativa y financiera"/>
  </r>
  <r>
    <x v="24"/>
    <n v="85121902"/>
    <s v="Servicios de salud a través de la dispensación y aplicación de medicamentos y/o insumos de salud para la población pobre en lo no cubierto con subsidios a la demanda, con el fin de  dar respuesta a Acciones de Tutela en contra del Departamento-Secretaría Seccional de Salud y Protección Social y a otras autorizaciones expedidas por el ente territotial departamental"/>
    <d v="2018-02-01T00:00:00"/>
    <s v="21 meses"/>
    <s v="Selección Abreviada - Menor Cuantía"/>
    <s v="SGP"/>
    <n v="7700000000"/>
    <n v="32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complejidad"/>
    <s v="N/A"/>
    <s v="N/A"/>
    <m/>
    <m/>
    <m/>
    <x v="4"/>
    <m/>
    <m/>
    <m/>
    <s v="Celmira Duque Cardona"/>
    <s v="Tipo C:  Supervisión"/>
    <s v="Supervisión técnica, administrativa y financiera"/>
  </r>
  <r>
    <x v="24"/>
    <n v="85101501"/>
    <s v="Prestar servicios de salud de mediana  alta complejidad  para la población pobre  de Antioquia no cubierta con subsidios a la demanda y  dar soporte a la red pública de hospitales de Antioquia y apoyar la referencia y contra referencia de pacientes. "/>
    <d v="2018-02-01T00:00:00"/>
    <s v="21 meses"/>
    <s v="Selección Abreviada - Menor Cuantía"/>
    <s v="SGP"/>
    <n v="5500000000"/>
    <n v="2500000000"/>
    <s v="SI"/>
    <s v="No solicitadas"/>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Contratación de mediana y alta complejidad"/>
    <s v="N/A"/>
    <s v="N/A"/>
    <m/>
    <m/>
    <m/>
    <x v="4"/>
    <m/>
    <m/>
    <m/>
    <s v="Diana Ceballos "/>
    <s v="Tipo C:  Supervisión"/>
    <s v="Supervisión técnica, administrativa y financiera"/>
  </r>
  <r>
    <x v="24"/>
    <m/>
    <s v="Realizar la auditoría  de cobros y recobros a la facturación radicada en la SSSA por servicios y tecnologías no cubiertos por el plan de beneficios, para los afiliados al Régimen Subsidiado del Departamento de Antioquia "/>
    <d v="2018-02-01T00:00:00"/>
    <s v="9 meses"/>
    <s v="Concurso de Méritos"/>
    <s v="Recursos propios"/>
    <n v="1359558000"/>
    <n v="1359558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4"/>
    <m/>
    <m/>
    <m/>
    <s v="Jorge Balbín Quiros"/>
    <s v="Tipo C:  Supervisión"/>
    <s v="Supervisión técnica, administrativa y financiera"/>
  </r>
  <r>
    <x v="24"/>
    <m/>
    <s v="Prestar el servicio de transporte terrestre automotor para apoyar la gestión de la Direccion de atención a las personas- . Secretaría Seccional de Salud y Protección Social "/>
    <d v="2018-02-01T00:00:00"/>
    <s v="9 meses"/>
    <s v="Selección Abreviada - Menor Cuantía"/>
    <s v="Recursos propios"/>
    <n v="27000000"/>
    <n v="27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4"/>
    <m/>
    <m/>
    <s v="Se hace en conjunto con otras Direcciones de la SSSA"/>
    <s v="Beatriz Lopera"/>
    <s v="Tipo C:  Supervisión"/>
    <s v="Supervisión técnica, administrativa y financiera"/>
  </r>
  <r>
    <x v="24"/>
    <n v="80141607"/>
    <s v="Prestar el servicio de apoyo logístico para realizar la asesoría, asistencia técnica e inspección y vigilancia  en la  normatividad que regula el sistema General de Seguridad Social en Salud a los Actores del Sistema en los municipios del Departamento de Antioquia.”"/>
    <d v="2018-02-01T00:00:00"/>
    <s v="9 meses"/>
    <s v="Mínima Cuantía"/>
    <s v="Recursos propios"/>
    <n v="100000000"/>
    <n v="100000000"/>
    <s v="NO"/>
    <s v="N/A"/>
    <s v="Cesar Mauricio Ruiz Chaverra"/>
    <s v="Director Atención a las Personas"/>
    <s v="383 98 21"/>
    <s v="cesarmauricio.ruiz@antioquia.gov.co"/>
    <s v="Fortalecimiento Autoridad Sanitaria"/>
    <s v="Población Pobre No Afiliada atendida en salud con recursos a cargo del Departamento"/>
    <s v=" Servicio atención en salud a la población pobre y vulnerable Todo El Departamento, Antioquia, Occidente"/>
    <s v="07-0056"/>
    <s v="Población Pobre No Afiliada atendida en salud con recursos a cargo del Departamento"/>
    <s v="Apoyo administrativo a la prestación de servicos de salud"/>
    <s v="N/A"/>
    <s v="N/A"/>
    <m/>
    <m/>
    <m/>
    <x v="4"/>
    <m/>
    <m/>
    <s v="Se hace en conjunto con el Proyecto fortalecimiento del Aseguramiento"/>
    <s v="Paula Zapata Gallego"/>
    <s v="Tipo C:  Supervisión"/>
    <s v="Supervisión técnica, administrativa y financiera"/>
  </r>
  <r>
    <x v="24"/>
    <n v="39121000"/>
    <s v="Suministro de planta eléctrica de  emergencia y conexiones para las dependencias del Hangar 71."/>
    <d v="2018-01-01T00:00:00"/>
    <s v="9 meses"/>
    <s v="Mínima Cuantía"/>
    <s v="Recursos propios"/>
    <n v="50000000"/>
    <n v="5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2"/>
    <m/>
    <m/>
    <m/>
    <s v="Nicolás Antonio Montoya Calle"/>
    <s v="Tipo C:  Supervisión"/>
    <s v="Tecnica, Administrativa, Financiera."/>
  </r>
  <r>
    <x v="24"/>
    <n v="72101517"/>
    <s v="Mantenimiento preventivo y correctivo con suministro de repuestos de las unidades del sistema ininterrumpido de potencia (UPS) instalados en el Centro Administrativo Departamental CAD y sedes externas."/>
    <d v="2018-01-01T00:00:00"/>
    <s v="9 meses"/>
    <s v="Selección Abreviada - Subasta Inversa"/>
    <s v="Recursos propios"/>
    <n v="20000000"/>
    <n v="20000000"/>
    <s v="NO"/>
    <s v="N/A"/>
    <s v="Nicolás Antonio Montoya Calle"/>
    <s v="Profesional Universitario"/>
    <s v="3838959"/>
    <s v="nicolas.montoy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2"/>
    <m/>
    <m/>
    <m/>
    <s v="Nicolás Antonio Montoya Calle"/>
    <s v="Tipo C:  Supervisión"/>
    <s v="Tecnica, Administrativa, Financiera."/>
  </r>
  <r>
    <x v="24"/>
    <n v="72101511"/>
    <s v="Modernización del sistema de aire acondicionado del CRUE Departamental y mantenimiento a otros equipos de aire acondicionado del hangar 71"/>
    <d v="2018-01-01T00:00:00"/>
    <s v="9 meses"/>
    <s v="Selección Abreviada - Subasta Inversa"/>
    <s v="Recursos propios"/>
    <n v="30000000"/>
    <n v="30000000"/>
    <s v="NO"/>
    <s v="N/A"/>
    <s v="Santiago Marín"/>
    <s v="Profesional Universitario"/>
    <n v="3835128"/>
    <s v="santiago.marin@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m/>
    <m/>
    <m/>
    <m/>
    <m/>
    <x v="2"/>
    <m/>
    <m/>
    <m/>
    <s v="Santiago Marin"/>
    <s v="Tipo C:  Supervisión"/>
    <s v="Tecnica, Administrativa, Financiera."/>
  </r>
  <r>
    <x v="24"/>
    <n v="83111603"/>
    <s v="Prestación de servicios de operador de telefonía celular para la Gobernación de Antioquia"/>
    <d v="2018-01-01T00:00:00"/>
    <s v="12 meses"/>
    <s v="Contratación Directa - No pluralidad de oferentes"/>
    <s v="Recursos propios"/>
    <n v="7155167"/>
    <n v="7155167"/>
    <s v="NO"/>
    <s v="N/A"/>
    <s v="Diana David"/>
    <s v="Profesional Universitario"/>
    <n v="3839016"/>
    <s v="diana.david@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cia Técnica_x000a_*Inspección y Vigilancia"/>
    <m/>
    <m/>
    <m/>
    <m/>
    <m/>
    <x v="2"/>
    <m/>
    <m/>
    <m/>
    <s v="Diana David"/>
    <s v="Tipo C:  Supervisión"/>
    <s v="Tecnica, Administrativa, Financiera."/>
  </r>
  <r>
    <x v="24"/>
    <n v="42172002"/>
    <s v="Proveer medicamentos, antídotos e insumos medico quirúrgicos al Centro de Reservas en Salud del Centro Regulador de Urgencias, Emergencias y Desastres –CRUE- del Departamento de Antioquia, para el apoyo a la atención de urgencias, emergencias y desastres."/>
    <d v="2018-01-01T00:00:00"/>
    <s v="5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2"/>
    <m/>
    <m/>
    <m/>
    <s v="Luis Fernando Gallego Arango"/>
    <s v="Tipo C:  Supervisión"/>
    <s v="Tecnica, Administrativa, Financiera."/>
  </r>
  <r>
    <x v="24"/>
    <n v="51151903"/>
    <s v="Suministro de dantrolene para la atención de hipertermia maligna en el Departamento de Antioquia"/>
    <d v="2018-01-01T00:00:00"/>
    <s v="9 meses"/>
    <s v="Mínima Cuantía"/>
    <s v="Recursos propios"/>
    <n v="76000000"/>
    <n v="76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onar solicitudes servicios de salud"/>
    <m/>
    <m/>
    <m/>
    <m/>
    <m/>
    <x v="2"/>
    <m/>
    <m/>
    <m/>
    <s v="Luis Fernando Gallego Arango"/>
    <s v="Tipo C:  Supervisión"/>
    <s v="Tecnica, Administrativa, Financiera."/>
  </r>
  <r>
    <x v="24"/>
    <n v="85131712"/>
    <s v="Prestación de servicios de asesoría especializada en farmacología y toxicología a los actores del Sistema General de Seguridad Social en Salud y al Centro Regulador de Urgencias, Emergencias y Desastres –CRUE- del Departamento de Antioquia."/>
    <d v="2018-01-01T00:00:00"/>
    <s v="9 meses"/>
    <s v="Selección Abreviada - Menor Cuantía"/>
    <s v="Recursos propios"/>
    <n v="450000000"/>
    <n v="45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m/>
    <m/>
    <x v="2"/>
    <m/>
    <m/>
    <m/>
    <s v="Janeth Fernanda Llano Saavedra"/>
    <s v="Tipo C:  Supervisión"/>
    <s v="Tecnica, Administrativa, Financiera."/>
  </r>
  <r>
    <x v="24"/>
    <n v="80141607"/>
    <s v="Prestar el servicio de apoyo logístico para realizar asesorías y actividades orientadas a mejorar la capacidad de respuesta institucional en salud ante emergencias y desastres."/>
    <d v="2018-01-01T00:00:00"/>
    <s v="9 meses"/>
    <s v="Selección Abreviada - Menor Cuantía"/>
    <s v="Recursos propios"/>
    <n v="120000000"/>
    <n v="120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Asesoría y Asistecia Técnica"/>
    <m/>
    <m/>
    <m/>
    <m/>
    <m/>
    <x v="2"/>
    <m/>
    <m/>
    <m/>
    <s v="Socorro Stella Salazar Santamaría"/>
    <s v="Tipo C:  Supervisión"/>
    <s v="Tecnica, Administrativa, Financiera."/>
  </r>
  <r>
    <x v="24"/>
    <n v="43191609"/>
    <s v="Adquisición e instalación de diademas telefónicas con sus respectivos adaptadores modular y de corriente, para el Centro Regulador de Urgencias, Emergencias y Desastres -CRUE- del Departamento de Antioquia-Secretaría Seccional de Salud y Protección Social."/>
    <d v="2018-01-01T00:00:00"/>
    <s v="5 meses"/>
    <s v="Mínima Cuantía"/>
    <s v="Recursos propios"/>
    <n v="9397072"/>
    <n v="9397072"/>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2"/>
    <m/>
    <m/>
    <m/>
    <s v="Janeth Fernanda Llano Saavedra"/>
    <s v="Tipo C:  Supervisión"/>
    <s v="Tecnica, Administrativa, Financiera."/>
  </r>
  <r>
    <x v="24"/>
    <n v="60104104"/>
    <s v="Adquisición de kits educativos para la promoción de la donación de sangre"/>
    <d v="2018-01-01T00:00:00"/>
    <s v="5 meses"/>
    <s v="Mínima Cuantía"/>
    <s v="Recursos propios"/>
    <n v="51000000"/>
    <n v="51000000"/>
    <s v="NO"/>
    <s v="N/A"/>
    <s v="Victoria Eugenia Villegas Cardenas"/>
    <s v="Profesional Universitario"/>
    <s v="3839950"/>
    <s v="victoria.villegas@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2"/>
    <m/>
    <m/>
    <m/>
    <s v="Victoria Eugenia Villegas Cardenas"/>
    <s v="Tipo C:  Supervisión"/>
    <s v="Tecnica, Administrativa, Financiera."/>
  </r>
  <r>
    <x v="24"/>
    <n v="45111616"/>
    <s v="Adquisición de equipos audiovisuales y accesorios para la sala de crisis del Centro Regulador de Urgencias, Emergencias -CRUE- "/>
    <d v="2018-01-01T00:00:00"/>
    <s v="9 meses"/>
    <s v="Mínima Cuantía"/>
    <s v="Recursos propios"/>
    <n v="26000000"/>
    <n v="26000000"/>
    <s v="NO"/>
    <s v="N/A"/>
    <s v="Servidor de la Subsecretaria Logística"/>
    <s v="Profesional Universitario"/>
    <m/>
    <m/>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
    <m/>
    <m/>
    <m/>
    <m/>
    <m/>
    <x v="2"/>
    <m/>
    <m/>
    <m/>
    <s v="Servidor de la subsecretaria logistica"/>
    <s v="Tipo C:  Supervisión"/>
    <s v="Tecnica, Administrativa, Financiera."/>
  </r>
  <r>
    <x v="24"/>
    <n v="83112206"/>
    <s v="Alquiler de infraestructura para el sistema de radiocomunicaciones de la Gobernación de Antioquia"/>
    <d v="2018-09-01T00:00:00"/>
    <s v="6 meses"/>
    <s v="Selección Abreviada - Menor Cuantía"/>
    <s v="Recursos propios"/>
    <n v="870339225"/>
    <n v="418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Gestionar solicitudes servicios de salud"/>
    <n v="7750"/>
    <n v="19223"/>
    <d v="2017-10-24T00:00:00"/>
    <n v="2017060177503"/>
    <n v="4600007989"/>
    <x v="1"/>
    <s v="Enlaces Inalámbricos Digitales S.A.S."/>
    <s v="Celebrado sin iniciar"/>
    <s v="Inicia en 2017, con vigencia futura aprobada 2018; se solicitará vigencia futura para adición y prórroga  y darle así continuidad en 2019"/>
    <s v="Luis Fernando Gallego Arango (Financiero - Administrativo)_x000a_Ingeniero sistemas o electrónico (Técnica)"/>
    <s v="Tipo B2: Supervisión Colegiada"/>
    <s v="Tecnica, Administrativa, Financiera."/>
  </r>
  <r>
    <x v="24"/>
    <n v="42172002"/>
    <s v="Proveer al CRUE Departamental,  medicamentos, insumos médico-quirúrgicos, antídotos, equipos y demás elementos que apoyen a la red de prestadores de servicios de salud para la atención oportuna de la población antioqueña afectada por situaciones de urgencia, emergencia o desastre."/>
    <d v="2018-06-01T00:00:00"/>
    <s v="15 meses"/>
    <s v="Selección Abreviada - Menor Cuantía"/>
    <s v="Recursos propios"/>
    <n v="329000000"/>
    <n v="90000000"/>
    <s v="SI"/>
    <s v="No solicitadas"/>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riesgo de desastres_x000a_* Gestionar solicitudes de servicios de salud"/>
    <m/>
    <m/>
    <m/>
    <m/>
    <m/>
    <x v="2"/>
    <m/>
    <m/>
    <m/>
    <s v="Luis Fernando Gallego Arango"/>
    <s v="Tipo B2: Supervisión Colegiada"/>
    <s v="Tecnica, Administrativa, Financiera."/>
  </r>
  <r>
    <x v="24"/>
    <s v="?"/>
    <s v="Designar estudiantes de las universades públicas o privadas para la realización de la práctica académica, con el fin de brindar apoyo a la gestión del Departamento de Antioquia y sus subregiones durante el segundo semestre de 2018"/>
    <d v="2018-07-01T00:00:00"/>
    <s v="5 meses"/>
    <s v="Contratación Directa - Prestación de Servicios y de Apoyo a la Gestión Persona Jurídica"/>
    <s v="Recursos propios"/>
    <n v="12000000"/>
    <n v="12000000"/>
    <s v="NO"/>
    <s v="N/A"/>
    <s v="Luis Fernando Gallego Arango"/>
    <s v="Profesional Universitario"/>
    <s v="3839798"/>
    <s v="infraccionesmisionmedica@antioquia.gov.co"/>
    <s v="Salud Públic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m/>
    <m/>
    <x v="2"/>
    <m/>
    <m/>
    <m/>
    <s v="Diego Fernando Bedoya Gallo"/>
    <s v="Tipo C:  Supervisión"/>
    <s v="Tecnica, Administrativa, Financiera."/>
  </r>
  <r>
    <x v="24"/>
    <m/>
    <s v="Prestar el servicio de asesoría, asistencia técnica y apoyo a la gestión a la secretaría seccional de salud y protección social de Antioquia en las acciones planteadas en el plan territorial de salud en el marco del plan decenal de salud pública en el Departamento (CRUE y Servicios de atención en salud)"/>
    <d v="2017-11-10T00:00:00"/>
    <s v="10  meses"/>
    <s v="Contratación Directa - Prestación de Servicios y de Apoyo a la Gestión Persona Jurídica"/>
    <s v="Recursos propios"/>
    <n v="11444820146"/>
    <n v="2970719000"/>
    <s v="SI"/>
    <s v="Aprobadas"/>
    <s v="Cesar Mauricio Ruiz Chaverra"/>
    <s v="Director Atención a las Personas"/>
    <s v="383 98 21"/>
    <s v="cesarmauricio.ruiz@antioquia.gov.co"/>
    <s v="Fortalecimiento Autoridad Sanitaria"/>
    <s v="Tasa de mortalidad general"/>
    <s v="Mejoramiento de la capacidad de respuesta institucional en salud ante emergencias y desastres, para impactar la_x000a_mortalidad Medellín, Antioquia, Occidente"/>
    <s v="23-0010"/>
    <s v="Muertes por emergencias y desastres"/>
    <s v="*Gestión del Proyecto_x000a_* Gestión del riesgo de desastres_x000a_*Gestionar solicitudes servicios de salud_x000a_*Asesoría y Asistencia Técnica"/>
    <m/>
    <m/>
    <m/>
    <n v="4600007919"/>
    <m/>
    <x v="0"/>
    <s v="CES"/>
    <s v="En ejecución"/>
    <m/>
    <s v="Carlos Mario Tamayo"/>
    <s v="Tipo C:  Supervisión"/>
    <s v="Tecnica, Administrativa, Financiera."/>
  </r>
  <r>
    <x v="24"/>
    <n v="85111614"/>
    <s v="Apoyar a la promoción de los estilos de vida saludables - actividad física "/>
    <d v="2018-06-01T00:00:00"/>
    <s v="8 meses"/>
    <s v="Licitación Pública"/>
    <s v="SGP"/>
    <n v="473500000"/>
    <n v="473500000"/>
    <s v="NO"/>
    <s v="N/A"/>
    <s v="Alexandra Jimena Jiménez"/>
    <s v="Profesional Universitaria Area salud "/>
    <s v="3835387"/>
    <s v="alexandra.jimenez@antioquia.gov.co"/>
    <s v="Salud Pública"/>
    <s v="Tasa de mortalidad por infarto agudo de miocardio"/>
    <s v="Fortalecimiento estilos de vida saludable y atención de condiciones no trasmisibles-VIDA SALUDABLE"/>
    <s v="10-0029"/>
    <s v="Incremento de la actividad física en la población antioqueña"/>
    <s v="Promoción de la actividad física en los municipios del departamento de Antioquia"/>
    <m/>
    <m/>
    <m/>
    <m/>
    <m/>
    <x v="2"/>
    <m/>
    <m/>
    <m/>
    <m/>
    <m/>
    <m/>
  </r>
  <r>
    <x v="24"/>
    <n v="85111602"/>
    <s v="Apoyar a la Secretaría Seccional de Salud y Protección Social de Antioquia en las actividades de vigilancia, prevención y promoción de tumores malignos priorizados en salud pública; para prevenir y mitigar el cáncer en la población infantil y mujeres con cáncer de mama y cérvix"/>
    <d v="2018-02-01T00:00:00"/>
    <s v="8 meses"/>
    <s v="Selección Abreviada - Menor Cuantía"/>
    <s v="SGP"/>
    <n v="473500000"/>
    <n v="473500000"/>
    <s v="NO"/>
    <s v="N/A"/>
    <s v="Mary ruth Brome Bohóquez"/>
    <s v="Profesional Universitaria Area salud "/>
    <s v="3835381"/>
    <s v="mary.brome@antioquia.gov.co"/>
    <s v="Salud Pública"/>
    <s v=" Incidencia de  VIH/SIDA"/>
    <s v="Fortalecimiento estilos de vida saludables y atención de condiciones no trasmisibles"/>
    <s v="10-0029"/>
    <s v="Tasa de mortalidad general, Incidencia de  VIH/SIDA, Implementación de la estrategia de maternidad segura y prevención del aborto inseguro en los municipios "/>
    <s v="Asesoria y asistencia tecnica, viglancia epidemiologiac y gestion de insumos "/>
    <m/>
    <m/>
    <m/>
    <m/>
    <m/>
    <x v="2"/>
    <m/>
    <m/>
    <m/>
    <m/>
    <m/>
    <m/>
  </r>
  <r>
    <x v="24"/>
    <n v="93131704"/>
    <s v="Apoyar a los municipios del Departamento de Antioquia con acciones de asesoría y asistencia técnica, en promoción de la salud mental y prevención del consumo de sustancias psicoactivas, en el marco de las acciones de la Política nacional de reducción del consumo de sustancias psicoactivas y su impacto."/>
    <d v="2018-07-01T00:00:00"/>
    <s v="5 meses"/>
    <s v="Contratación Directa - Contratos Interadministrativos"/>
    <s v="SGP"/>
    <n v="300000000"/>
    <n v="30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2"/>
    <m/>
    <m/>
    <m/>
    <m/>
    <m/>
    <m/>
  </r>
  <r>
    <x v="24"/>
    <n v="851011705"/>
    <s v="Apoyar la Asesoria y Asistencia Tecnica en lo previsto en la dimensión Convivencia y Salud Mental: diferentes violencias, Trastornos Mentales."/>
    <d v="2018-07-01T00:00:00"/>
    <s v="5 meses"/>
    <s v="Contratación Directa - Contratos Interadministrativos"/>
    <s v="SGP"/>
    <n v="250000000"/>
    <n v="250000000"/>
    <s v="NO"/>
    <s v="N/A"/>
    <s v="Dora Gómez"/>
    <s v="Profesional Universitaria Area salud "/>
    <s v="3839910"/>
    <s v="dora.gomez@antioquia.gov.co"/>
    <s v="Salud Pública"/>
    <s v="Municipios con Políticas públicas de salud mental implementadas"/>
    <s v="Fortalecimiento de La Convivencia Social y Salud Mental en Todo El Departamento, Antioquia, Occidente"/>
    <s v="10-0031"/>
    <s v="Porcentaje  de Municipios con Políticas públicas de salud mental implementadas"/>
    <s v="Asesoria y asistencia técnica a los actores del sistema de SGSSS"/>
    <m/>
    <m/>
    <m/>
    <m/>
    <m/>
    <x v="2"/>
    <m/>
    <m/>
    <m/>
    <m/>
    <m/>
    <m/>
  </r>
  <r>
    <x v="24"/>
    <n v="47131805"/>
    <s v="Adquirir insumos generales para el funcionamiento del Laboratorio Departamental de Salud Pública de Antioquia"/>
    <d v="2018-08-30T00:00:00"/>
    <s v="4 mes"/>
    <s v="Mínima Cuantía"/>
    <s v="SGP"/>
    <n v="120000000"/>
    <n v="12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Equipos)"/>
    <m/>
    <m/>
    <m/>
    <m/>
    <m/>
    <x v="2"/>
    <m/>
    <m/>
    <m/>
    <m/>
    <m/>
    <m/>
  </r>
  <r>
    <x v="24"/>
    <n v="81000000"/>
    <s v="Suministrar servicios de Mantenimiento de Equipos de Laboratorio"/>
    <d v="2018-02-01T00:00:00"/>
    <s v="10 meses"/>
    <s v="Licitación Pública"/>
    <s v="SGP"/>
    <n v="270000000"/>
    <n v="270000000"/>
    <s v="NO"/>
    <s v="N/A"/>
    <s v="Adriana Patricia Echeverri Rios"/>
    <s v="Profesional Universitaria Area salud "/>
    <s v="3835402"/>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Mantenimiento Equipos de Laboratorio"/>
    <m/>
    <m/>
    <m/>
    <m/>
    <m/>
    <x v="2"/>
    <m/>
    <m/>
    <m/>
    <m/>
    <m/>
    <m/>
  </r>
  <r>
    <x v="24"/>
    <n v="71000000"/>
    <s v="Arrendar el bien inmueble para el funcionamiento del Laboratorio Departamental de Salud Pública de Antioquia."/>
    <d v="2018-01-23T00:00:00"/>
    <s v="8 meses"/>
    <s v="Contratación Directa - Arrendamiento o Adquisición de Bienes Inmuebles"/>
    <s v="Recursos propios"/>
    <n v="735988960"/>
    <n v="735988960"/>
    <s v="SI"/>
    <s v="Aprobadas"/>
    <s v="Jojhan Esdivier Lujan Valencia"/>
    <s v="Profesional Universitario Area salud "/>
    <s v="3835419"/>
    <s v="jhojan.lujan@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Servicios de operación de arriendo"/>
    <n v="6302"/>
    <n v="15684"/>
    <d v="2017-01-16T00:00:00"/>
    <s v="NA"/>
    <n v="4600006167"/>
    <x v="1"/>
    <s v="Corporación para investigaciones biológicas CIB"/>
    <s v="En ejecución"/>
    <s v="Ninguna "/>
    <s v="Jojhan Esdivier Lujan Valencia"/>
    <s v="Tipo C:  Supervisión"/>
    <s v="Tecnica, Administrativa, Financiera"/>
  </r>
  <r>
    <x v="24"/>
    <n v="41116010"/>
    <s v="Suministrar reactivos de laboratorio para realización de pruebas relacionada con la vigilancia en salud pública y el control de calidad de enfermedad similar a la influenza (ESI) e infección respiratoria aguda (IRAG) y vigilancia y control de calidad del virus chikungunya, exámenes de interés en salud pública en atención a las personas, como apoyo a la Vigilancia en Salud Pública, adquirir reactivos para sífilis, leptospirosis, dengue y reactivos para realizar control de calidad interno en las areas del Laboratorio Departamental."/>
    <d v="2018-03-01T00:00:00"/>
    <s v="4 meses"/>
    <s v="Licitación Pública"/>
    <s v="SGP"/>
    <n v="312000000"/>
    <n v="312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2"/>
    <m/>
    <m/>
    <m/>
    <m/>
    <m/>
    <m/>
  </r>
  <r>
    <x v="24"/>
    <n v="86101606"/>
    <s v="Asesoria externa de Grupo de consultoria en Calidad para el sistema de gestion del Laboratorio Departamental"/>
    <d v="2018-04-03T00:00:00"/>
    <s v="4 meses"/>
    <s v="Licitación Pública"/>
    <s v="SGP"/>
    <n v="150000000"/>
    <n v="150000000"/>
    <s v="NO"/>
    <s v="N/A"/>
    <s v="Adriana Patricia Echeverri Rios"/>
    <s v="Profesional Universitaria Area salud "/>
    <s v="3835414"/>
    <s v="adriana.echeverri@antioquia.gov.co"/>
    <s v="Salud Pública"/>
    <s v="Fortalecimiento del LDSPA de Antioquia"/>
    <s v="Fortalecimiento del LDSA de Antioquia"/>
    <s v="01-0028"/>
    <s v="Laboratorios de la Red del departamento con programa de control de calidad externo implementado"/>
    <s v="Vigilancia, control, asesoria y asistencia tecnica"/>
    <m/>
    <m/>
    <m/>
    <m/>
    <m/>
    <x v="2"/>
    <m/>
    <m/>
    <m/>
    <m/>
    <m/>
    <m/>
  </r>
  <r>
    <x v="24"/>
    <n v="41116010"/>
    <s v="Adquirir insumos para el área de microbiologia clinica, insumos de biología molecular para las áreas del Laboratorio Departamental y Adquisición de cepas ATCC"/>
    <d v="2018-03-05T00:00:00"/>
    <s v="8 meses"/>
    <s v="Licitación Pública"/>
    <s v="SGP"/>
    <n v="330000000"/>
    <n v="330000000"/>
    <s v="NO"/>
    <s v="N/A"/>
    <s v="Adriana González"/>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m/>
    <m/>
    <m/>
  </r>
  <r>
    <x v="24"/>
    <n v="41112509"/>
    <s v="Sistema de monitoreo inteligente de temperaturas del Laboratorio Departamental"/>
    <d v="2018-07-06T00:00:00"/>
    <s v="6 meses"/>
    <s v="Licitación Pública"/>
    <s v="SGP"/>
    <n v="180000000"/>
    <n v="18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m/>
    <m/>
    <m/>
  </r>
  <r>
    <x v="24"/>
    <n v="42192400"/>
    <s v="Transporte y envio de muestras biologicas al Instituto Nacional de Salud"/>
    <d v="2018-03-06T00:00:00"/>
    <s v="8 meses"/>
    <s v="Mínima Cuantía"/>
    <s v="SGP"/>
    <n v="40000000"/>
    <n v="4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m/>
    <m/>
    <m/>
  </r>
  <r>
    <x v="24"/>
    <n v="86101606"/>
    <s v="Capacitacion en sustancias peligrosas, capacitación en validación de métodos análiticos y capacitación en metodología para el personal del Laboratorio Departamental"/>
    <d v="2018-03-06T00:00:00"/>
    <s v="8 meses"/>
    <s v="Selección Abreviada - Menor Cuantía"/>
    <s v="SGP"/>
    <n v="260000000"/>
    <n v="260000000"/>
    <s v="NO"/>
    <s v="N/A"/>
    <s v="Adriana Patricia Echeverri Rios"/>
    <s v="Profesional Universitaria Area salud "/>
    <s v="3835414"/>
    <s v="adriana.echeverri@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m/>
    <m/>
    <m/>
  </r>
  <r>
    <x v="24"/>
    <n v="73152108"/>
    <s v="Realizar mantenimiento correctivo y/o correctivo de los equipos Vidas Blue, Tempo y dos (2) equipos Vitek del LDSP de Antioquia"/>
    <d v="2018-03-01T00:00:00"/>
    <s v="8 meses"/>
    <s v="Contratación Directa - Contratos Interadministrativos"/>
    <s v="SGP"/>
    <n v="50000000"/>
    <n v="50000000"/>
    <s v="NO"/>
    <s v="N/A"/>
    <s v="Maria del Pilar López Montoya"/>
    <s v="Profesional Universitaria Area salud "/>
    <s v="2622714"/>
    <s v="mariap.lopez@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m/>
    <m/>
    <m/>
  </r>
  <r>
    <x v="24"/>
    <n v="73152108"/>
    <s v="Mantenimiento equipo absorción atomica y de Crioscopio"/>
    <d v="2018-05-05T00:00:00"/>
    <s v="6 meses"/>
    <s v="Contratación Directa - No pluralidad de oferentes"/>
    <s v="SGP"/>
    <n v="20000000"/>
    <n v="20000000"/>
    <s v="NO"/>
    <s v="N/A"/>
    <s v="Angela Jaramillo Blandón"/>
    <s v="Profesional Universitaria Area salud "/>
    <s v="3839807"/>
    <s v="angela.jaramillo@antioquia.gov.co"/>
    <s v="Salud Pública"/>
    <s v="Fortalecer la capacidad resolutiva de los hospitales públicos, teniendo en cuenta su sostenibilidad financier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de pruebas (Insumos)"/>
    <m/>
    <m/>
    <m/>
    <m/>
    <m/>
    <x v="2"/>
    <m/>
    <m/>
    <m/>
    <m/>
    <m/>
    <m/>
  </r>
  <r>
    <x v="24"/>
    <n v="851011705"/>
    <s v="Brindar Atención psicosocial a población víctima del conflicito armado"/>
    <d v="2018-05-01T00:00:00"/>
    <s v="7 meses"/>
    <s v="Contratación Directa - Contratos Interadministrativos"/>
    <s v="SGP"/>
    <n v="494000000"/>
    <n v="494000000"/>
    <s v="NO"/>
    <s v="N/A"/>
    <s v="Alexandra Gallo Tabares"/>
    <s v="Profesional Universitaria Area salud "/>
    <s v="3835169"/>
    <s v="alexandra.gallo@antioquia.gov.co"/>
    <s v="Salud Pública"/>
    <s v="Mantener la tasa de víctimas de violencia intrafamiliar "/>
    <s v="Fortalecimiento de la convicencia social y salud mental en todo el departamento de Antioquia "/>
    <s v="10-0031"/>
    <s v="Número de personas que reciben atención psicosocial a las víctimas del conflicto armado en el Departmento de Antioquia "/>
    <s v="Atención psicosocial a población víctima del conflicito armado"/>
    <m/>
    <m/>
    <m/>
    <m/>
    <m/>
    <x v="2"/>
    <m/>
    <m/>
    <m/>
    <m/>
    <m/>
    <m/>
  </r>
  <r>
    <x v="24"/>
    <n v="85111614"/>
    <s v="Apoyar la gestión de vigilancia en Salud Pública, Asesoría, Asistencia Técnica, de la Infancia y la  Salud Sexual y Reproductiva del Departamento de Antioquia"/>
    <d v="2018-01-01T00:00:00"/>
    <s v="8 meses"/>
    <s v="Contratación Directa - Contratos Interadministrativos"/>
    <s v="SGP"/>
    <n v="1206589461"/>
    <n v="965271569"/>
    <s v="SI"/>
    <s v="Aprobadas"/>
    <s v="Luz Myriam Cano Velásquez"/>
    <s v="Profesional Universitaria Area salud "/>
    <n v="3839907"/>
    <s v="luzmyriam.cano@antioquia.gov.co"/>
    <s v="Salud Pública"/>
    <s v="Mortalidad General"/>
    <s v="Protección al desarrollo integral de los niños y niñas del Todo El Departamento, Antioquia, Occidente"/>
    <s v="07-0078"/>
    <s v="Mortalidad en menores de 1 año y en menores de 5 años"/>
    <s v="Asesoría y Asistencia Técnica y Vigilancia Epidemiológica de los eventos de interés en la infancia"/>
    <s v="7965"/>
    <n v="19523"/>
    <d v="2017-11-10T00:00:00"/>
    <s v="NA"/>
    <n v="4600007909"/>
    <x v="1"/>
    <s v="Universidad de Antioquia - Grupo NACER"/>
    <s v="En ejecución"/>
    <s v="En este proyecto aportan dos proyectos salud sexual y reproductiva e infancias, se obtienen recursos de ambos rubros. _x000a_Observación a la forma de pago que se evaluará posteriormente"/>
    <s v="Luz Myriam Cano Velásquez"/>
    <s v="Tipo B2: Supervisión Colegiada"/>
    <s v="Tecnica, Administrativa, Financiera y Logistica"/>
  </r>
  <r>
    <x v="24"/>
    <n v="85111507"/>
    <s v="Adquirir preservativos para apoyar las acciones de promoción de la salud y prevención de la enfermedad en temas de salud sexual y reproductiva,  en los municipios de Antioquia."/>
    <d v="2018-10-01T00:00:00"/>
    <s v="1 mes "/>
    <s v="Mínima Cuantía"/>
    <s v="SGP"/>
    <n v="73000000"/>
    <n v="73000000"/>
    <s v="NO"/>
    <s v="N/A"/>
    <s v="Juan Esteban Apraez"/>
    <s v="Profesional Universitario Area salud "/>
    <s v="3835381"/>
    <s v="luzmyriam.cano@antioquia.gov.co"/>
    <s v="Salud Pública"/>
    <s v="Tasa de mortalidad general, Razón de mortalidad materna por causas directas, Embarazos de 10 a 14 años, Embarazos de 15 a 19 años, Incidencia de  VIH/SIDA, Implementación de la estrategia de maternidad segura y prevención del aborto inseguro en los municipios,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2"/>
    <m/>
    <m/>
    <m/>
    <m/>
    <m/>
    <m/>
  </r>
  <r>
    <x v="24"/>
    <n v="41116126"/>
    <s v="Suministrar pruebas rápidas para VIH y SÍFILIS, para la reducción de la brecha al acceso al diagnóstico temprano del VIH y la SÍFILIS"/>
    <d v="2018-10-01T00:00:00"/>
    <s v="1 mes "/>
    <s v="Mínima Cuantía"/>
    <s v="SGP"/>
    <n v="50000000"/>
    <n v="50000000"/>
    <s v="NO"/>
    <s v="N/A"/>
    <s v="Juan Esteban Apraez"/>
    <s v="Profesional Universitario Area salud "/>
    <s v="3835381"/>
    <s v="luzmyriam.cano@antioquia.gov.co"/>
    <s v="Salud Pública"/>
    <s v="Tasa de mortalidad general, Razón de mortalidad materna por causas directa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Fortalecimiento de la sexualidad y de los derechos sexuales y reproductivos "/>
    <s v="01-0037"/>
    <s v="Tasa de mortalidad general, Razón de mortalidad materna por causas directas, Embarazos de 10 a 14 años, Embarazos de 15 a 19 años, Incidencia de  VIH/SIDA, Implementación de la estrategia de maternidad segura y prevención del aborto inseguro en los municipios ,  Servicios en Salud Amigables implementados para Adolescentes y Jóvenes. Estrategia de información, educación y comunicación para la prevención basada en información correcta sobre la situación de VIH/SIDA y comportamientos de riesgo en los municipios "/>
    <s v="Asesoria y asistencia tecnica, vigilancia epidemiologica,  campaña IEC VIH  , Gestion de insumos "/>
    <m/>
    <m/>
    <m/>
    <m/>
    <m/>
    <x v="2"/>
    <m/>
    <m/>
    <m/>
    <m/>
    <m/>
    <m/>
  </r>
  <r>
    <x v="24"/>
    <n v="85151600"/>
    <s v="Fortaleceminiento en la implementación de la estrategia de IAMI Integral"/>
    <d v="2018-04-01T00:00:00"/>
    <s v="9 meses"/>
    <s v="Selección Abreviada - Menor Cuantía"/>
    <s v="SGP"/>
    <n v="150000000"/>
    <n v="150000000"/>
    <s v="NO"/>
    <s v="N/A"/>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m/>
    <m/>
    <m/>
    <m/>
    <m/>
    <x v="2"/>
    <m/>
    <m/>
    <m/>
    <m/>
    <m/>
    <m/>
  </r>
  <r>
    <x v="24"/>
    <n v="85101705"/>
    <s v="Desarrollar acciones para apoyar la gestión del Programa Control de Tuberculosis, Lepra y Programa Ampliado de Inmunizaciones en el marco del Plan Decenal de Salud Pública, Dimensión 6 Vida Saludable y Enfermedades Transmisibles, en el Departamento de Antioquia"/>
    <d v="2017-12-01T00:00:00"/>
    <s v="6 meses"/>
    <s v="Contratación Directa - Contratos Interadministrativos"/>
    <s v="SGP"/>
    <n v="2766194230"/>
    <n v="620000000"/>
    <s v="SI"/>
    <s v="Aprobadas"/>
    <s v="Marcela Arrubla Villa"/>
    <s v="Profesional Universitaria Area salud "/>
    <s v="3839882"/>
    <s v="marcela.arrubla@antioquia.gov.co"/>
    <s v="Salud Pública"/>
    <s v="Coberturas de triple viral en niños de 1 año de edad."/>
    <s v="Fortalecimiento del PAI en los componentes de vacunación,vigilancia epidemiologica de inmunoprevenibles, tuberculosis y lepra en los actores del SGSSS Todo El Departamento, Antioquia, Occidente"/>
    <s v="01-0036"/>
    <s v="Actores asesorados y Acciones de vigilancia SP"/>
    <s v="Asesoría para competencias PAI y otras. Vigilancia SP PAI y otras. Gestionar insumos PAI y otras. "/>
    <n v="7264"/>
    <n v="18103"/>
    <d v="2017-07-06T00:00:00"/>
    <s v="NA"/>
    <n v="4600007140"/>
    <x v="1"/>
    <s v="ESE Hospital La María"/>
    <s v="En ejecución"/>
    <s v="Ninguna "/>
    <s v="Marcela Arrubla Villa"/>
    <s v="Tipo C:  Supervisión"/>
    <s v="Tecnica, Administrativa, Financiera"/>
  </r>
  <r>
    <x v="24"/>
    <n v="85101705"/>
    <s v="Elaboración de seminario para la prevencion de infecciones asociadas a la atención en salud (IAAS)"/>
    <d v="2018-05-01T00:00:00"/>
    <s v="7 meses"/>
    <s v="Mínima Cuantía"/>
    <s v="SGP"/>
    <n v="40000000"/>
    <n v="40000000"/>
    <s v="NO"/>
    <s v="N/A"/>
    <s v="Omaira Marzola"/>
    <s v="Profesional Universitaria Area salud "/>
    <s v="3835175"/>
    <s v="dmarzolam@antioquia.gov.co"/>
    <s v="Salud Pública"/>
    <s v="Acciones de vigilancia en salud publica"/>
    <s v="Fortalecimiento de la gestión de las enfermedades inmunoprevenibles, Emergentes, Reemergentes y Desatendidas en Todo El Departamento Antioquia."/>
    <s v="01-0036"/>
    <s v="Fortalecer las actividades de promoción y control de las IAAS contribuyendo a la disminución de las mismas"/>
    <s v="Asesoría y asistencia técnica, seguimiento a planes de mejora, realización de diagnósticos iniciales y finales, convocatorias educativas"/>
    <m/>
    <m/>
    <m/>
    <m/>
    <m/>
    <x v="2"/>
    <m/>
    <m/>
    <m/>
    <m/>
    <m/>
    <m/>
  </r>
  <r>
    <x v="24"/>
    <n v="85101701"/>
    <s v="Levantar la línea base para la construcción de la ruta integral de atención en salud con enfoque étnico diferencial, respetando las particularidades socioculturales de cada grupo étnico mediante la asesoría y la asistencia técnica a los enlaces municipales de asuntos étnicos de 20 municipios priorizados."/>
    <d v="2018-01-01T00:00:00"/>
    <s v="10 meses"/>
    <s v="Mínima Cuantía"/>
    <s v="SGP"/>
    <n v="64760000"/>
    <n v="64760000"/>
    <s v="NO"/>
    <s v="N/A"/>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m/>
    <m/>
    <m/>
    <m/>
    <m/>
    <x v="2"/>
    <m/>
    <m/>
    <m/>
    <m/>
    <m/>
    <m/>
  </r>
  <r>
    <x v="24"/>
    <n v="851011705"/>
    <s v="Realizar monitoreo y seguimiento a la gestión en Salud Pública de las Direcciones Locales de Salud (DLS), Entidades Administradoras de Planes de Beneficios (EAPB) e Instituciones Prestadoras de Servicios Públicas y Privada (IPS) del Departamento de Antioquia, específicamente con relación a la ejecución de las acciones de promoción de la salud, gestión del riesgo individual y colectivo y la gestión de la salud pública"/>
    <d v="2018-09-22T00:00:00"/>
    <s v="8 meses"/>
    <s v="Selección Abreviada - Menor Cuantía"/>
    <s v="SGP"/>
    <n v="450000000"/>
    <n v="450000000"/>
    <s v="NO"/>
    <s v="N/A"/>
    <s v="Gustavo Adolfo Posada"/>
    <s v="Profesional Universitario Area salud "/>
    <s v="3835386"/>
    <s v="gustavo.posada@antioquia.gov.co"/>
    <s v="Salud Pública"/>
    <s v="Tasa Mortalidad Genera"/>
    <s v="Fortalecimiento de la vigilancia en salud pública a los actores SGSSS Todo El_x000a_Departamento, Antioquia, Occidente"/>
    <s v="01-0045"/>
    <s v="Numero de actores de SGSSS vigilados"/>
    <s v="Monitoreo y seguimiento a la gestión de las acciones de salud pública en las EAPB e IPS"/>
    <m/>
    <m/>
    <m/>
    <m/>
    <m/>
    <x v="2"/>
    <m/>
    <m/>
    <m/>
    <m/>
    <m/>
    <m/>
  </r>
  <r>
    <x v="24"/>
    <n v="41103011"/>
    <s v="Adquirir equipo para análisis de ionfluor"/>
    <d v="2018-05-01T00:00:00"/>
    <s v="5 meses"/>
    <s v="Selección Abreviada - Menor Cuantía"/>
    <s v="SGP"/>
    <n v="150000000"/>
    <n v="150000000"/>
    <s v="NO"/>
    <s v="N/A"/>
    <s v="Adriana Patricia Echeverri Rios"/>
    <s v="Profesional Universitaria Area salud "/>
    <s v="3835414"/>
    <s v="adriana.echeverri@antioquia.gov.co"/>
    <s v="Salud Pública"/>
    <s v="Fortalecimiento del LDSPA de Antioquia"/>
    <s v="Fortalecimiento del Laboratorio Departamental de Salud Pública de Antioquia Todo El Departamento, Antioquia, Occidente-LABORATORIO"/>
    <s v="01-0028"/>
    <s v="Laboratorios de la Red del departamento con programa de control de calidad externo implementado"/>
    <s v="Adquirir Equipos y suministros de laboratorio, de medición, de observación y de pruebas (Insumos)"/>
    <m/>
    <m/>
    <m/>
    <m/>
    <m/>
    <x v="2"/>
    <m/>
    <m/>
    <m/>
    <m/>
    <m/>
    <m/>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4820146"/>
    <n v="97985000"/>
    <s v="SI"/>
    <s v="Aprobadas"/>
    <s v="Johana Elena Cortés"/>
    <s v="Profesional Universitaria Area salud "/>
    <s v="3835385"/>
    <s v="saludpublica.san@antioquia.gov.co"/>
    <s v="Salud Pública"/>
    <s v="Proporción de Bajo Peso al Nacer_x000a__x000a_Instituciones Públicas Prestadoras de Servicios de Salud con asistencia técnica e implementación de la normatividad vigente de la vigilancia nutricional y atención de la mujer gestante y el bajo peso al nacer_x000a__x000a_Instituciones Públicas Prestadoras de Servicios de salud con asistencia técnica para la implementación en la normatividad vigente para la vigilancia de la morbilidad y mortalidad por desnutrición en los menores de 5 años_x000a__x000a_Instituciones Públicas Prestadoras de Servicios de salud con vigilancia nutricional de los eventos de notificación obligatoria en los municipios"/>
    <s v="Fortalecimiento en alimentación y nutrición desde la salud Pública "/>
    <s v="07-0080"/>
    <s v="Actores del sistema aplicando el conocimiento técnico para la detección oportuna  y atención con calidad  de la malnutrición en la población materno - infantil_x000a__x000a_Secretarías de Salud  e IPS Municipales  con procesos de Vigilancia nutricional implementados para los eventos de notificación obligatoria, necesarios para la toma de decisiones con enfoque intersectorial _x000a_"/>
    <s v="Apoyar el proceso de gestión - desarrollo de capacidades en los actores del sistema, a través de asesoría y asistencia técnica directa en los  municipios del Departamento _x000a__x000a_Apoyar el proceso de vigilancia nutricional en salud pública  de los eventos nutricionales  de interés en salud pública, según lineamientos del Instituto Nacional de Salud en los municipios del Departamento "/>
    <n v="7966"/>
    <n v="17329"/>
    <d v="2017-11-10T00:00:00"/>
    <s v="N/A"/>
    <n v="4600007919"/>
    <x v="1"/>
    <s v="UNIVERSIDAD CES"/>
    <s v="En ejecución"/>
    <s v="El aporte es del rubro de talento humano"/>
    <s v="Carlos Mario Tamayo"/>
    <s v="Tipo C:  Supervisión"/>
    <s v="Tecnica, Administrativa, Financiera"/>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4820146"/>
    <n v="97985000"/>
    <s v="SI"/>
    <s v="Aprobadas"/>
    <s v="Norelly Areiza Ramirez "/>
    <s v="Profesional Universitaria Area salud "/>
    <s v="3835377"/>
    <s v="norelly.areiza@antioquia.gov.co"/>
    <s v="Salud Pública"/>
    <s v="Acciones de vigilancia en salud publica"/>
    <s v="Fortalecimiento de la vigilancia en salud pública a los actores SGSSS Todo El_x000a_Departamento, Antioquia, Occidente"/>
    <s v="07-0079"/>
    <s v="Protección de la salud con perspectivas de género y enfoque étnico diferencial "/>
    <s v="Protección de la salud con perspectivas de género y enfoque étnico diferencial "/>
    <n v="7966"/>
    <n v="17329"/>
    <d v="2017-11-10T00:00:00"/>
    <s v="N/A"/>
    <n v="4600007919"/>
    <x v="1"/>
    <s v="UNIVERSIDAD CES"/>
    <s v="En ejecución"/>
    <s v="El aporte es del rubro de talento humano"/>
    <s v="Carlos Mario Tamayo"/>
    <s v="Tipo C:  Supervisión"/>
    <s v="Tecnica, Administrativa, Financiera"/>
  </r>
  <r>
    <x v="24"/>
    <n v="80141607"/>
    <s v="Prestar servicio de apoyo logístico en los eventos programados por la Secretaria Seccional de Salud y Protección Social de Antioquia en su misión de brindar asesoría y asistencia técnica en salud a las Direcciones Locales de Salud (DLS), Empresas Administradoras de planes de benficios, empresas sociales del estado, Instituciones prestadoras de servicios y el Consejo terriotial de Seguridad Social en Salud"/>
    <d v="2018-01-29T00:00:00"/>
    <n v="12"/>
    <s v="Mínima Cuantía"/>
    <s v="Recursos propios"/>
    <n v="40000000"/>
    <n v="40000000"/>
    <s v="NO"/>
    <s v="N/A"/>
    <s v="MARIA CLAUDIA NOREÑA HENAO"/>
    <s v="P.U"/>
    <s v="3839819"/>
    <s v="maria.norena@antioquia.gov.co"/>
    <s v="Fortalecimiento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n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2"/>
    <m/>
    <m/>
    <m/>
    <s v="MARIA CLAUDIA NOREÑA HENAO"/>
    <s v="TIPO C:  Supervisión"/>
    <s v="Vigilancia técnica, juridica, administrativa, contable y finaciera"/>
  </r>
  <r>
    <x v="24"/>
    <n v="45111616"/>
    <s v="Adquisición de medios audiovisuales (proyector) para la secretaria seccional de salud de Antioquia "/>
    <d v="2018-01-29T00:00:00"/>
    <n v="2"/>
    <s v="Selección Abreviada - Acuerdo Marco de Precios"/>
    <s v="Recursos propios"/>
    <n v="2600000"/>
    <n v="2600000"/>
    <s v="NO"/>
    <s v="N/A"/>
    <s v="JORGE ENRIQUE MEJIA ARENAS"/>
    <s v="P.U."/>
    <s v="3839936"/>
    <s v="jorge.mejia@antioquia.gov.co"/>
    <s v="Foratalecimiento de la Autoridad Sanitaria"/>
    <s v="Inspección y vigilancia a las Direcciones Locales de Salud, Empresas Administradoras de Planes de Beneficios y Prestadores de Servicios de Salud "/>
    <s v="Fortalecimiento Institucional de la Secretaria Seccioal de Salud y Protección Socail de Antioquia y de los actores del S.G.S.S.S, todo el departamento, Antioquia, Occidente"/>
    <n v="10033"/>
    <s v="Inspección y vigilancia a las Direcciones Locales de Salud, Empresas Administradoras de Planes de Beneficios y Prestadores de Servicios de Salud "/>
    <s v="Actividades de asesoria y asistencia técnica a las ESE, DLS, EPS y demàs actores del Sistema General de Seguridad social en Salud. "/>
    <m/>
    <m/>
    <m/>
    <m/>
    <m/>
    <x v="2"/>
    <m/>
    <m/>
    <m/>
    <s v="SUBSECRETARIA LOGISTICA"/>
    <s v="TIPO C:  Supervisión"/>
    <s v="Vigilancia técnica, juridica, administrativa, contable y finaciera"/>
  </r>
  <r>
    <x v="24"/>
    <n v="85101701"/>
    <s v="Apoyar la gestión territorial  en lo referente al fortalecimiento y sostenibilidad de la Política Pública de Envejecimiento y Vejez,  de los 125 municipios del Departamento de Antioquia en el año 2017"/>
    <d v="2018-03-06T00:00:00"/>
    <s v="9 meses"/>
    <s v="Selección Abreviada - Menor Cuantía"/>
    <s v="SGP"/>
    <n v="280000000"/>
    <n v="280000000"/>
    <s v="NO"/>
    <s v="NO"/>
    <s v="Mónica María Vanegas Giraldo"/>
    <s v="Profesional Universitario"/>
    <s v="3839868"/>
    <s v="personasmayores@antioquia.gov.co"/>
    <s v="Envejecimienhto y Vejez"/>
    <s v="Municipios con politica publica de Envejecimiento y Vejez fortalecida."/>
    <s v="Envejecimiento y Vejez"/>
    <s v="07-0077"/>
    <s v="Municipios con politica publica de Envejecimiento y Vejez fortalecida."/>
    <s v="Actualización de la Política Púyblica de Envejecimiento y vejez de los municipios del departamento."/>
    <m/>
    <m/>
    <m/>
    <m/>
    <m/>
    <x v="2"/>
    <m/>
    <m/>
    <m/>
    <m/>
    <m/>
    <m/>
  </r>
  <r>
    <x v="24"/>
    <n v="80000000"/>
    <s v="Realizar apoyo a la gestión de la Secretaría Seccional de Salud y Protección Social de Antioquia en las acciones planteadas en el plan territorial de salud en el marco del plan decenal de salud pública en el departamento de antioquia."/>
    <d v="2017-11-21T00:00:00"/>
    <s v="10 meses"/>
    <s v="Contratación Directa - Contratos Interadministrativos"/>
    <s v="SGP"/>
    <n v="11444820146"/>
    <n v="3338369000"/>
    <s v="SI"/>
    <s v="Aprobadas"/>
    <s v="Luis Fernando Palacio"/>
    <s v="Profesional Especializado"/>
    <s v="3839830"/>
    <s v="luisfernando.palacio@antioquia.gov.co"/>
    <m/>
    <m/>
    <m/>
    <s v="01-0027"/>
    <m/>
    <m/>
    <n v="7966"/>
    <n v="17329"/>
    <d v="2017-11-10T00:00:00"/>
    <s v="N/A"/>
    <n v="4600007919"/>
    <x v="1"/>
    <s v="UNIVERSIDAD CES"/>
    <s v="En ejecución"/>
    <s v="El aporte es del rubro de talento humano"/>
    <s v="Carlos Mario Tamayo"/>
    <s v="Tipo C:  Supervisión"/>
    <s v="Tecnica, Administrativa, Financiera"/>
  </r>
  <r>
    <x v="24"/>
    <n v="20102301"/>
    <s v="Prestación de servicio de transporte terrestre automotor para apoyar la gestión de la Gobernación de Antioquia"/>
    <d v="2018-01-02T00:00:00"/>
    <s v="12 meses"/>
    <s v="Selección Abreviada - Subasta Inversa"/>
    <s v="Recursos propios"/>
    <n v="130000000"/>
    <n v="13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Fortalecimiento de la Inspección, Vigilancia y Control Prestadores del Sistema Obligatorio de Salud"/>
    <s v="01-0042"/>
    <s v="inspección y vigilancia a las  Direcciones locales de salud, empreasasadministradoras de planes de beneficio y de prestadores de servicios de salud"/>
    <s v="visitas de inspección vigilancia y control y de asesoria y asistencia tecnica a los actores del SGSSS"/>
    <m/>
    <m/>
    <m/>
    <m/>
    <m/>
    <x v="2"/>
    <m/>
    <m/>
    <m/>
    <s v="Beatriz I Lopera M"/>
    <s v="Tipo C:  Supervisión"/>
    <s v="Tecnica, Juridica y Financiera"/>
  </r>
  <r>
    <x v="24"/>
    <n v="20102301"/>
    <s v="Prestación de servicio de transporte terrestre automotor para apoyar la gestión de la Gobernación de Antioquia"/>
    <d v="2018-01-02T00:00:00"/>
    <s v="12 meses"/>
    <s v="Selección Abreviada - Subasta Inversa"/>
    <s v="Recursos propios"/>
    <n v="100000000"/>
    <n v="100000000"/>
    <s v="NO"/>
    <s v="N/A"/>
    <s v="Beatriz I Lopera Montoya"/>
    <s v="profesional universitaria area de salud"/>
    <s v="3839941"/>
    <s v="beatriz.loperamontoya@antioquia.gov.co"/>
    <s v="Fortalecimiento Autoridad Sanitaria"/>
    <s v="inspección y vigilancia a las  Direcciones locales de salud, empreasasadministradoras de planes de beneficio y de prestadores de servicios de salud"/>
    <s v="Modernización de la Red Prestadora de Servicios de Salud"/>
    <s v="01-0041"/>
    <s v="inspección y vigilancia a las  Direcciones locales de salud, empreasasadministradoras de planes de beneficio y de prestadores de servicios de salud"/>
    <s v="visitas de inspección vigilancia y control y de asesoria y asistencia tecnica a los actores del SGSSS"/>
    <m/>
    <m/>
    <m/>
    <m/>
    <m/>
    <x v="2"/>
    <m/>
    <m/>
    <m/>
    <s v="Beatriz I Lopera M"/>
    <s v="Tipo C:  Supervisión"/>
    <s v="Tecnica, Juridica y Financiera"/>
  </r>
  <r>
    <x v="24"/>
    <n v="85121800"/>
    <s v="En el marco de la celebración del Día Mundial del  Donante voluntario realizar el reconocimiento a los Donantes voluntario y Habitual de Sangre y a Entidades e Instituciones Amigas de la Donación."/>
    <d v="2018-04-15T00:00:00"/>
    <s v="8 meses"/>
    <s v="Mínima Cuantía"/>
    <s v="Recursos propios"/>
    <n v="100000000"/>
    <n v="100000000"/>
    <s v="NO"/>
    <s v="N/A"/>
    <s v="Victoria Eugenia Villegas"/>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s v="Celebar el dia mundial del donante voluntario"/>
    <m/>
    <m/>
    <m/>
    <m/>
    <m/>
    <x v="2"/>
    <m/>
    <m/>
    <m/>
    <s v="Victoria Eugenia villegas"/>
    <s v="Tipo C:  Supervisión"/>
    <s v="Tecnica, Juridica y Financiera"/>
  </r>
  <r>
    <x v="24"/>
    <n v="80111504"/>
    <s v="Designar estudiantes de las universidades públicas para la realización de la práctica académica con el fin de brindar apoyo a la gestión del departamento de Antioquia y sus regiones durante el primer semestre del 201"/>
    <d v="2018-01-02T00:00:00"/>
    <s v="12 meses"/>
    <s v="Contratación Directa - Prestación de Servicios y de Apoyo a la Gestión Persona Natural"/>
    <s v="Recursos propios"/>
    <n v="20000000"/>
    <n v="20000000"/>
    <s v="NO"/>
    <s v="N/A"/>
    <s v="Victoria Eugenia Villegas Y ALEJANDO ARREDONDO "/>
    <s v="profesional universitario "/>
    <s v="3839950"/>
    <s v="victoria.villegas@antioquia.gov.co"/>
    <s v="Fortalecimiento Autoridad Sanitaria"/>
    <s v="inspección y vigilancia a las  Direcciones locales de salud, empreasasadministradoras de planes de beneficio y de prestadores de servicios de salud"/>
    <s v="Modernización de la Red Prestadora de Servicios de Salud"/>
    <s v=" 01-0041"/>
    <s v="inspección y vigilancia a las  Direcciones locales de salud, empreasasadministradoras de planes de beneficio y de prestadores de servicios de salud"/>
    <m/>
    <m/>
    <m/>
    <m/>
    <m/>
    <m/>
    <x v="2"/>
    <m/>
    <m/>
    <m/>
    <s v="Victoria Eugenia villegas"/>
    <s v="Tipo C:  Supervisión"/>
    <s v="Tecnica, Juridica y Financiera"/>
  </r>
  <r>
    <x v="24"/>
    <n v="95122001"/>
    <s v="Fortalecer la red publica hospitalaria del Departamento de Antioquia mediante la construcción de la fase final del Hospital Cesar Uribe Piedrahita del Municipio de Caucasia a traves de la SSSA en interacción con la Secretaría de Infraestructura"/>
    <d v="2018-01-01T00:00:00"/>
    <s v="8 meses"/>
    <s v="Licitación Pública"/>
    <s v="Recursos propios"/>
    <n v="7887402972"/>
    <n v="4046000000"/>
    <s v="SI"/>
    <s v="Aprobadas"/>
    <s v="Sandra Angulo"/>
    <s v="LNR"/>
    <s v="3839950"/>
    <s v="sandra.angulo@antioquia.gov.co"/>
    <s v="Fortalecimiento Autoridad Sanitaria"/>
    <s v="inspección y vigilancia a las  Direcciones locales de salud, empreasasadministradoras de planes de beneficio y de prestadores de servicios de salud"/>
    <s v="Modernización de la Red Prestadora de Servicios de Salud"/>
    <s v=" 01-0041"/>
    <s v="ESE intervenidas en infraestructura física"/>
    <m/>
    <m/>
    <m/>
    <m/>
    <m/>
    <m/>
    <x v="2"/>
    <m/>
    <m/>
    <m/>
    <s v="Sandra Angulo"/>
    <s v="Tipo B1: Supervisión e Interventoría Técnica "/>
    <s v="Tecnica, Juridica y Financiera, administrativa, Interventoria"/>
  </r>
  <r>
    <x v="24"/>
    <n v="95122001"/>
    <s v="Fortalecer la red publica hospitalaria del Departamento de Antioquia mediante la construcción de la fase final del Hospital Cesar Uribe Piedrahita del Municipio de Caucasia a traves de la SSSA en interacción con la Secretaría de Infraestructura"/>
    <d v="2018-01-01T00:00:00"/>
    <s v="8 meses"/>
    <s v="Licitación Pública"/>
    <s v="Recursos propios"/>
    <n v="7887402972"/>
    <n v="3841402972"/>
    <s v="SI"/>
    <s v="Aprobadas"/>
    <s v="Sandra Angulo"/>
    <s v="LNR"/>
    <s v="3839950"/>
    <s v="sandra.angulo@antioquia.gov.co"/>
    <s v="Fortalecimiento Autoridad Sanitaria"/>
    <s v="inspección y vigilancia a las  Direcciones locales de salud, empreasasadministradoras de planes de beneficio y de prestadores de servicios de salud"/>
    <s v="ortalecimiento de la Inspección, Vigilancia y Control Prestadores del Sistema Obligatorio de Salud"/>
    <s v="01-0042"/>
    <s v="ESE intervenidas en infraestructura física"/>
    <m/>
    <m/>
    <m/>
    <m/>
    <m/>
    <m/>
    <x v="2"/>
    <m/>
    <m/>
    <m/>
    <s v="Sandra Angulo"/>
    <s v="Tipo B1: Supervisión e Interventoría Técnica "/>
    <s v="Tecnica, Juridica y Financiera, administrativa, Interventoria"/>
  </r>
  <r>
    <x v="24"/>
    <n v="93141506"/>
    <s v="Contratar los servicios de un operador logístico que ejecute los programas de bienestar social y mejoramiento de la calidad de vida de los servidores publicos, los jubilados y pensionsados y sus beneficiarios directos, adscritos a la Secretaría Seccional de Salud y Protección Social de Antioquia. COMFENALCO ANTIOQUIA"/>
    <d v="2018-01-01T00:00:00"/>
    <s v="11 MESES"/>
    <s v="DIRECTA"/>
    <s v="Recursos propios"/>
    <n v="300000000"/>
    <n v="30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Capacitación y adiestramiento del recurso humano de la SSSA."/>
    <m/>
    <m/>
    <m/>
    <m/>
    <m/>
    <x v="2"/>
    <m/>
    <m/>
    <m/>
    <s v="ERIKA MARIA TORRES FLOREZ"/>
    <s v="Tipo C:  Supervisión"/>
    <s v="Tecnica, Juridica y Financiera"/>
  </r>
  <r>
    <x v="24"/>
    <n v="93141506"/>
    <s v="Suministrar el apoyo logistico necasario para el desarrollo de los programa de capacitacion, adiestramiento y preparación para el retiro laboral  para los servidores públicos de la Secretaria Seccional de Salud y Protección Social de de Antioquia."/>
    <d v="2018-01-01T00:00:00"/>
    <s v="11 MESES"/>
    <s v="Mínima Cuantía"/>
    <s v="Recursos propios"/>
    <n v="76000000"/>
    <n v="76000000"/>
    <s v="NO"/>
    <s v="N/A"/>
    <s v="GLORIA ISABEL ESCOBAR MORALES"/>
    <s v="PROFESIONAL UNIVERSITARIO"/>
    <s v="3839734"/>
    <s v="gloriaisabel.escobar@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Satisfacer las necesidades de bienestar social y aprovechamiento del tiempo libre de los servidores, jubilados y beneficiarios directos de la Secretaria Seccional de Salud y Protección Social de Antioquia._x000a_"/>
    <m/>
    <m/>
    <m/>
    <m/>
    <m/>
    <x v="2"/>
    <m/>
    <m/>
    <m/>
    <s v="GLORIA ISABEL ESCOBAR MORALES"/>
    <s v="Tipo C:  Supervisión"/>
    <s v="Tecnica, Juridica y Financiera"/>
  </r>
  <r>
    <x v="24"/>
    <n v="93141506"/>
    <s v="Prestar servicios para la iniciación deportiva, desarrollo de las actividades deportivas y recreativas, implementación deportiva y de actividad física para los servidores públicos adscritos a la Secretaria Seccional de Salud y Protección Social de Antioquia y sus beneficiarios directos.  FEDELIAN"/>
    <d v="2018-01-01T00:00:00"/>
    <s v="11 MESES"/>
    <s v="DIRECTA"/>
    <s v="Recursos propios"/>
    <n v="70000000"/>
    <n v="70000000"/>
    <s v="NO"/>
    <s v="N/A"/>
    <s v="ERIKA MARIA TORRES FLOREZ"/>
    <s v="PROFESIONAL UNIVERSITARIO"/>
    <s v="3839888"/>
    <s v="erika.torres@antioquia.gov.co"/>
    <s v="Línea Estratégica 7: Gobernanza y buen Gobierno_x000a_"/>
    <s v="Componente:Bienestar laboral y calidad de vida"/>
    <s v="Programa 1: Fortalecimiento del bienestar laboral y mejoramiento de la  calidad de vida."/>
    <s v="10-0030"/>
    <s v="Personas atendidas en  los programas de bienestar laboral y calidad de vida"/>
    <s v="Aprovechamiento del tiempo libre de los servidores y beneficiarios directos de la Secretaria Seccional de Salud y Protección Social de Antioquia. Decreto No.20150000908 de marzo 10 de 2015 (nómina)_x000a_"/>
    <m/>
    <m/>
    <m/>
    <m/>
    <m/>
    <x v="2"/>
    <m/>
    <m/>
    <m/>
    <s v="ERIKA MARIA TORRES FLOREZ"/>
    <s v="Tipo C:  Supervisión"/>
    <s v="Tecnica, Juridica y Financiera"/>
  </r>
  <r>
    <x v="24"/>
    <n v="72154110"/>
    <s v="Realizar el mantenimiento preventivo, correctivo, calibración de equipos y suministro de repuestos para los equipos de la cadena de frío de la SSSA"/>
    <d v="2018-01-01T00:00:00"/>
    <s v="11 meses"/>
    <s v="Mínima Cuantía"/>
    <s v="Recursos propios"/>
    <n v="44375100"/>
    <n v="44375100"/>
    <s v="NO"/>
    <s v="N/A"/>
    <s v="Maria del Rosario Manrique Alzate "/>
    <s v="Profesional"/>
    <n v="3839713"/>
    <s v="rosario.manrique@antioquia.gov.co"/>
    <m/>
    <m/>
    <m/>
    <s v="99-9999"/>
    <m/>
    <m/>
    <m/>
    <m/>
    <m/>
    <m/>
    <m/>
    <x v="2"/>
    <m/>
    <m/>
    <m/>
    <s v="Blana Isabel Restrepo"/>
    <s v="Tipo C:  Supervisión"/>
    <s v="Tecnica, Administrativa, Financiera."/>
  </r>
  <r>
    <x v="24"/>
    <n v="44120000"/>
    <s v="Suministro y distribucion de elementos de papeleria y utilies de oficina"/>
    <d v="2018-01-01T00:00:00"/>
    <s v="10 meses"/>
    <s v="Selección Abreviada - Subasta Inversa"/>
    <s v="Recursos propios"/>
    <n v="170000000"/>
    <n v="170000000"/>
    <s v="NO"/>
    <s v="N/A"/>
    <s v="Maria del Rosario Manrique Alzate "/>
    <s v="Profesional"/>
    <n v="3839713"/>
    <s v="rosario.manrique@antioquia.gov.co"/>
    <m/>
    <m/>
    <m/>
    <s v="99-9999"/>
    <m/>
    <m/>
    <m/>
    <m/>
    <m/>
    <m/>
    <m/>
    <x v="2"/>
    <m/>
    <m/>
    <m/>
    <s v="Maria Ines Ochoa"/>
    <s v="Tipo C:  Supervisión"/>
    <s v="Tecnica, Administrativa, Financiera."/>
  </r>
  <r>
    <x v="24"/>
    <n v="44120000"/>
    <s v="Suministro y distribucion de elementos de cafeteria"/>
    <d v="2018-01-01T00:00:00"/>
    <s v="10 meses"/>
    <s v="Selección Abreviada - Subasta Inversa"/>
    <s v="Recursos propios"/>
    <n v="49000000"/>
    <n v="49000000"/>
    <s v="NO"/>
    <s v="N/A"/>
    <s v="Maria del Rosario Manrique Alzate "/>
    <s v="Profesional"/>
    <n v="3839713"/>
    <s v="rosario.manrique@antioquia.gov.co"/>
    <m/>
    <m/>
    <m/>
    <s v="99-9999"/>
    <m/>
    <m/>
    <m/>
    <m/>
    <m/>
    <m/>
    <m/>
    <x v="2"/>
    <m/>
    <m/>
    <m/>
    <s v="Maria Ines Ochoa"/>
    <s v="Tipo C:  Supervisión"/>
    <s v="Tecnica, Administrativa, Financiera."/>
  </r>
  <r>
    <x v="24"/>
    <n v="47131700"/>
    <s v="Suministro y distribucion de elementos de aseo"/>
    <d v="2018-01-01T00:00:00"/>
    <s v="10 meses"/>
    <s v="Selección Abreviada - Subasta Inversa"/>
    <s v="Recursos propios"/>
    <n v="46000000"/>
    <n v="46000000"/>
    <s v="NO"/>
    <s v="N/A"/>
    <s v="Maria del Rosario Manrique Alzate "/>
    <s v="Profesional"/>
    <n v="3839713"/>
    <s v="rosario.manrique@antioquia.gov.co"/>
    <m/>
    <m/>
    <m/>
    <s v="99-9999"/>
    <m/>
    <m/>
    <m/>
    <m/>
    <m/>
    <m/>
    <m/>
    <x v="2"/>
    <m/>
    <m/>
    <m/>
    <s v="Luz Marina Martinez"/>
    <s v="Tipo C:  Supervisión"/>
    <s v="Tecnica, Administrativa, Financiera."/>
  </r>
  <r>
    <x v="24"/>
    <n v="44120000"/>
    <s v="Elborar otros materiales (papeleria)"/>
    <d v="2018-03-01T00:00:00"/>
    <s v="9 meses"/>
    <s v="Mínima Cuantía"/>
    <s v="Recursos propios"/>
    <n v="5000000"/>
    <n v="5000000"/>
    <s v="NO"/>
    <s v="N/A"/>
    <s v="Maria del Rosario Manrique Alzate "/>
    <s v="Profesional"/>
    <n v="3839713"/>
    <s v="rosario.manrique@antioquia.gov.co"/>
    <m/>
    <m/>
    <m/>
    <s v="99-9999"/>
    <m/>
    <m/>
    <m/>
    <m/>
    <m/>
    <m/>
    <m/>
    <x v="2"/>
    <m/>
    <m/>
    <m/>
    <s v="Maria del Rosario Manrique"/>
    <s v="Tipo C:  Supervisión"/>
    <s v="Tecnica, Administrativa, Financiera."/>
  </r>
  <r>
    <x v="24"/>
    <n v="44102900"/>
    <s v="Suministro equipos y bienes muebles  para las dependencias de la Gobernacion de Antioquia."/>
    <d v="2018-02-01T00:00:00"/>
    <s v="9 meses"/>
    <s v="Selección Abreviada - Acuerdo Marco de Precios"/>
    <s v="Recursos propios"/>
    <n v="380000000"/>
    <n v="380000000"/>
    <s v="NO"/>
    <s v="N/A"/>
    <s v="Maria del Rosario Manrique Alzate "/>
    <s v="Profesional"/>
    <n v="3839713"/>
    <s v="rosario.manrique@antioquia.gov.co"/>
    <m/>
    <m/>
    <m/>
    <s v="99-9999"/>
    <m/>
    <m/>
    <m/>
    <m/>
    <m/>
    <m/>
    <m/>
    <x v="2"/>
    <m/>
    <m/>
    <m/>
    <s v="Mria Ines Ochoa"/>
    <s v="Tipo C:  Supervisión"/>
    <s v="Tecnica, Administrativa, Financiera."/>
  </r>
  <r>
    <x v="24"/>
    <n v="78181500"/>
    <s v="Mantenimiento integral (preventivo y/o correctivo) con suministro de repuestos para los vehiculos de propiedad del Departamento"/>
    <d v="2018-01-01T00:00:00"/>
    <s v="12 meses"/>
    <s v="Selección Abreviada - Subasta Inversa"/>
    <s v="Recursos propios"/>
    <n v="80144667"/>
    <n v="19928480"/>
    <s v="SI"/>
    <s v="Aprobadas"/>
    <s v="Maria del Rosario Manrique Alzate "/>
    <s v="Profesional"/>
    <n v="3839713"/>
    <s v="rosario.manrique@antioquia.gov.co"/>
    <m/>
    <m/>
    <m/>
    <s v="99-9999"/>
    <m/>
    <m/>
    <m/>
    <m/>
    <m/>
    <m/>
    <m/>
    <x v="2"/>
    <m/>
    <m/>
    <m/>
    <s v="Babinton Florez"/>
    <s v="Tipo C:  Supervisión"/>
    <s v="Tecnica, Administrativa, Financiera."/>
  </r>
  <r>
    <x v="24"/>
    <n v="72102900"/>
    <s v="Mantenimiento planta fisica de la Gobernacion  y de las sedes alternas"/>
    <d v="2018-02-01T00:00:00"/>
    <s v="9 meses"/>
    <s v="Selección Abreviada - Menor Cuantía"/>
    <s v="Recursos propios"/>
    <n v="200000000"/>
    <n v="200000000"/>
    <s v="NO"/>
    <s v="N/A"/>
    <s v="Maria del Rosario Manrique Alzate "/>
    <s v="Profesional"/>
    <n v="3839713"/>
    <s v="rosario.manrique@antioquia.gov.co"/>
    <m/>
    <m/>
    <m/>
    <s v="99-9999"/>
    <m/>
    <m/>
    <m/>
    <m/>
    <m/>
    <m/>
    <m/>
    <x v="2"/>
    <m/>
    <m/>
    <m/>
    <s v="Babinton Florez"/>
    <s v="Tipo C:  Supervisión"/>
    <s v="Tecnica, Administrativa, Financiera."/>
  </r>
  <r>
    <x v="24"/>
    <n v="15101500"/>
    <s v="Suministro de combustible para los vehiculos de propiedad del Departamento"/>
    <d v="2018-01-01T00:00:00"/>
    <s v="12 meses"/>
    <s v="Selección Abreviada - Menor Cuantía"/>
    <s v="Recursos propios"/>
    <n v="43664038"/>
    <n v="12295573"/>
    <s v="SI"/>
    <s v="Aprobadas"/>
    <s v="Maria del Rosario Manrique Alzate "/>
    <s v="Profesional"/>
    <n v="3839713"/>
    <s v="rosario.manrique@antioquia.gov.co"/>
    <m/>
    <m/>
    <m/>
    <s v="99-9999"/>
    <m/>
    <m/>
    <m/>
    <m/>
    <m/>
    <m/>
    <m/>
    <x v="2"/>
    <m/>
    <m/>
    <m/>
    <s v="Babinton Florez"/>
    <s v="Tipo C:  Supervisión"/>
    <s v="Tecnica, Administrativa, Financiera."/>
  </r>
  <r>
    <x v="24"/>
    <n v="15101500"/>
    <s v="Suministro de combustible gas natural comprimido para uso vehicular y rectificacion "/>
    <d v="2018-01-01T00:00:00"/>
    <s v="12 meses"/>
    <s v="Contratación Directa - No pluralidad de oferentes"/>
    <s v="Recursos propios"/>
    <n v="15968687"/>
    <n v="5756695"/>
    <s v="SI"/>
    <s v="Aprobadas"/>
    <s v="Maria del Rosario Manrique Alzate "/>
    <s v="Profesional"/>
    <n v="3839713"/>
    <s v="rosario.manrique@antioquia.gov.co"/>
    <m/>
    <m/>
    <m/>
    <s v="99-9999"/>
    <m/>
    <m/>
    <m/>
    <m/>
    <m/>
    <m/>
    <m/>
    <x v="2"/>
    <m/>
    <m/>
    <m/>
    <s v="Babinton Florez"/>
    <s v="Tipo C:  Supervisión"/>
    <s v="Tecnica, Administrativa, Financiera."/>
  </r>
  <r>
    <x v="24"/>
    <n v="92121500"/>
    <s v="Contratar el servicio de vigilancia privada, fija, armada,canina y sin arma para el Centro Administrativo Departamental, sus sedes alternas y la Fabrica de Licores y Alcoholes de Antioquia "/>
    <d v="2018-01-01T00:00:00"/>
    <s v="12 meses"/>
    <s v="Selección Abreviada - Menor Cuantía"/>
    <s v="Recursos propios"/>
    <n v="422898399"/>
    <n v="43660689"/>
    <s v="SI"/>
    <s v="Aprobadas"/>
    <s v="Maria del Rosario Manrique Alzate "/>
    <s v="Profesional"/>
    <n v="3839713"/>
    <s v="rosario.manrique@antioquia.gov.co"/>
    <m/>
    <m/>
    <m/>
    <s v="99-9999"/>
    <m/>
    <m/>
    <m/>
    <m/>
    <m/>
    <m/>
    <m/>
    <x v="2"/>
    <m/>
    <m/>
    <m/>
    <s v="Sergio Alexander Romero"/>
    <s v="Tipo C:  Supervisión"/>
    <s v="Tecnica, Administrativa, Financiera."/>
  </r>
  <r>
    <x v="24"/>
    <n v="78102200"/>
    <s v="Prestacion del servicio de mensajeria expresa que comprenda la recepcion, recoleccion, acopio y entrega personalizada de envios de correspondencia de la Gobernacion de Antioquia y demas objetos postales a nivel local, nacional e internacional, baqjo estandares de celeridad y garantias del servicio in house."/>
    <d v="2018-01-01T00:00:00"/>
    <s v="12 meses"/>
    <s v="Selección Abreviada - Menor Cuantía"/>
    <s v="Recursos propios"/>
    <n v="104414559"/>
    <n v="25000000"/>
    <s v="SI"/>
    <s v="Aprobadas"/>
    <s v="Maria del Rosario Manrique Alzate "/>
    <s v="Profesional"/>
    <n v="3839713"/>
    <s v="rosario.manrique@antioquia.gov.co"/>
    <m/>
    <m/>
    <m/>
    <s v="99-9999"/>
    <m/>
    <m/>
    <m/>
    <m/>
    <m/>
    <m/>
    <m/>
    <x v="2"/>
    <m/>
    <m/>
    <m/>
    <s v="Marino Gutierrez"/>
    <s v="Tipo C:  Supervisión"/>
    <s v="Tecnica, Administrativa, Financiera."/>
  </r>
  <r>
    <x v="24"/>
    <n v="82121700"/>
    <s v="Servicio de impresión, fotocopiado fax y scaner, bajo la modalidad de outsourcing para atender la demanda de las distintas dependencias de la Gobernacion de Antioquia, incluyendo Hardware y software, administracion, insumos, papel y recurso humano."/>
    <d v="2018-01-01T00:00:00"/>
    <s v="9 meses"/>
    <s v="Selección Abreviada - Menor Cuantía"/>
    <s v="Recursos propios"/>
    <n v="283812876"/>
    <n v="66280422"/>
    <s v="SI"/>
    <s v="Aprobadas"/>
    <s v="Maria del Rosario Manrique Alzate "/>
    <s v="Profesional"/>
    <n v="3839713"/>
    <s v="rosario.manrique@antioquia.gov.co"/>
    <m/>
    <m/>
    <m/>
    <s v="99-9999"/>
    <m/>
    <m/>
    <m/>
    <m/>
    <m/>
    <m/>
    <m/>
    <x v="2"/>
    <m/>
    <m/>
    <m/>
    <s v="Ruth Natalia Restrepo"/>
    <s v="Tipo C:  Supervisión"/>
    <s v="Tecnica, Administrativa, Financiera."/>
  </r>
  <r>
    <x v="24"/>
    <n v="84131500"/>
    <s v="Contratar los seguros que garanticen la proteccion de los activos e intereses patrimoniales, bienes propios y de aquellos por los cuales es legalmente responsable la SSSA."/>
    <d v="2018-12-01T00:00:00"/>
    <s v="12 meses"/>
    <s v="Licitación Pública"/>
    <s v="Recursos propios"/>
    <n v="1600000000"/>
    <n v="1600000000"/>
    <s v="NO"/>
    <s v="N/A"/>
    <s v="Maria del Rosario Manrique Alzate "/>
    <s v="Profesional"/>
    <n v="3839713"/>
    <s v="rosario.manrique@antioquia.gov.co"/>
    <m/>
    <m/>
    <m/>
    <s v="99-9999"/>
    <m/>
    <m/>
    <m/>
    <m/>
    <m/>
    <m/>
    <m/>
    <x v="2"/>
    <m/>
    <m/>
    <m/>
    <s v="Diana Marcela David"/>
    <s v="Tipo C:  Supervisión"/>
    <s v="Tecnica, Administrativa, Financiera."/>
  </r>
  <r>
    <x v="24"/>
    <n v="82101504"/>
    <s v="Suscripcion a prensa informativa-El Colombiano"/>
    <d v="2018-03-01T00:00:00"/>
    <s v="9 meses"/>
    <s v="Contratación Directa - No pluralidad de oferentes"/>
    <s v="Recursos propios"/>
    <n v="340000"/>
    <n v="340000"/>
    <s v="NO"/>
    <s v="N/A"/>
    <s v="Maria del Rosario Manrique Alzate "/>
    <s v="Profesional"/>
    <n v="3839713"/>
    <s v="rosario.manrique@antioquia.gov.co"/>
    <m/>
    <m/>
    <m/>
    <s v="99-9999"/>
    <m/>
    <m/>
    <m/>
    <m/>
    <m/>
    <m/>
    <m/>
    <x v="2"/>
    <m/>
    <m/>
    <m/>
    <s v="Maria Victoria Hoyos Velasquez"/>
    <s v="Tipo C:  Supervisión"/>
    <s v="Tecnica, Administrativa, Financiera."/>
  </r>
  <r>
    <x v="24"/>
    <n v="72102100"/>
    <s v="Contrato de prestacion de servicios de fumigacion integral contra plagas nocivas a la salud publica en las instalaciones del Centro Administrativo Departamental y en las sedes externas."/>
    <d v="2018-02-01T00:00:00"/>
    <s v="10 meses"/>
    <s v="Mínima Cuantía"/>
    <s v="Recursos propios"/>
    <n v="5350000"/>
    <n v="5350000"/>
    <s v="NO"/>
    <s v="N/A"/>
    <s v="Maria del Rosario Manrique Alzate "/>
    <s v="Profesional"/>
    <n v="3839713"/>
    <s v="rosario.manrique@antioquia.gov.co"/>
    <m/>
    <m/>
    <m/>
    <s v="99-9999"/>
    <m/>
    <m/>
    <m/>
    <m/>
    <m/>
    <m/>
    <m/>
    <x v="2"/>
    <m/>
    <m/>
    <m/>
    <s v="Luz Marina Martinez"/>
    <s v="Tipo C:  Supervisión"/>
    <s v="Tecnica, Administrativa, Financiera."/>
  </r>
  <r>
    <x v="24"/>
    <n v="92121700"/>
    <s v="Prestar el servicio de recarga de extintores"/>
    <d v="2018-03-01T00:00:00"/>
    <s v="9 meses"/>
    <s v="Mínima Cuantía"/>
    <s v="Recursos propios"/>
    <n v="3500000"/>
    <n v="3500000"/>
    <s v="NO"/>
    <s v="N/A"/>
    <s v="Maria del Rosario Manrique Alzate "/>
    <s v="Profesional"/>
    <n v="3839713"/>
    <s v="rosario.manrique@antioquia.gov.co"/>
    <m/>
    <m/>
    <m/>
    <s v="99-9999"/>
    <m/>
    <m/>
    <m/>
    <m/>
    <m/>
    <m/>
    <m/>
    <x v="2"/>
    <m/>
    <m/>
    <m/>
    <s v="Luz Marina Martinez"/>
    <s v="Tipo C:  Supervisión"/>
    <s v="Tecnica, Administrativa, Financiera."/>
  </r>
  <r>
    <x v="24"/>
    <n v="42131600"/>
    <s v="Dotar a los funcionarios del almacén y de la SSSA de los elementos de protección personal necesarios para realizar actividades de recepción, almacenamiento y distribución de materiales, que son indispensables para la conservación de los biológicos del PAI."/>
    <d v="2018-03-01T00:00:00"/>
    <s v="9 meses"/>
    <s v="Mínima Cuantía"/>
    <s v="Recursos propios"/>
    <n v="18000000"/>
    <n v="18000000"/>
    <s v="NO"/>
    <s v="N/A"/>
    <s v="Maria del Rosario Manrique Alzate "/>
    <s v="Profesional"/>
    <n v="3839713"/>
    <s v="rosario.manrique@antioquia.gov.co"/>
    <m/>
    <m/>
    <m/>
    <s v="99-9999"/>
    <m/>
    <m/>
    <m/>
    <m/>
    <m/>
    <m/>
    <m/>
    <x v="2"/>
    <m/>
    <m/>
    <m/>
    <s v="Roberto Hernadez"/>
    <s v="Tipo C:  Supervisión"/>
    <s v="Tecnica, Administrativa, Financiera."/>
  </r>
  <r>
    <x v="24"/>
    <n v="83110000"/>
    <s v="Prestacion de servicios de operador de telefonia celular con suministro y/o reposicion de equipo"/>
    <d v="2018-01-01T00:00:00"/>
    <s v="12 meses"/>
    <s v="Contratación Directa - No pluralidad de oferentes"/>
    <s v="Recursos propios"/>
    <n v="5645066"/>
    <n v="1800000"/>
    <s v="SI"/>
    <s v="Aprobadas"/>
    <s v="Maria del Rosario Manrique Alzate "/>
    <s v="Profesional"/>
    <n v="3839713"/>
    <s v="rosario.manrique@antioquia.gov.co"/>
    <m/>
    <m/>
    <m/>
    <s v="99-9999"/>
    <m/>
    <m/>
    <m/>
    <m/>
    <m/>
    <m/>
    <m/>
    <x v="2"/>
    <m/>
    <m/>
    <m/>
    <s v="Diana Marcela David"/>
    <s v="Tipo C:  Supervisión"/>
    <s v="Tecnica, Administrativa, Financiera."/>
  </r>
  <r>
    <x v="24"/>
    <n v="78111502"/>
    <s v="Suministrar tiquetes aéreos para garantizar el desplazamiento de los servidores de la Secretaria Seccional de Salud y Protección Social de Antioquia en comisión oficial y/ o eventos de capacitación"/>
    <d v="2018-01-01T00:00:00"/>
    <s v="12 meses"/>
    <s v="Selección Abreviada - Acuerdo Marco de Precios"/>
    <s v="Recursos propios"/>
    <n v="105400000"/>
    <n v="20000000"/>
    <s v="SI"/>
    <s v="Aprobadas"/>
    <s v="Maria del Rosario Manrique Alzate "/>
    <s v="Profesional"/>
    <n v="3839713"/>
    <s v="rosario.manrique@antioquia.gov.co"/>
    <m/>
    <m/>
    <m/>
    <s v="99-9999"/>
    <m/>
    <m/>
    <m/>
    <m/>
    <m/>
    <m/>
    <m/>
    <x v="2"/>
    <m/>
    <m/>
    <m/>
    <s v="Erika Torres Florez"/>
    <s v="Tipo C:  Supervisión"/>
    <s v="Tecnica, Administrativa, Financiera."/>
  </r>
  <r>
    <x v="24"/>
    <n v="78121600"/>
    <s v="Clasificacion, ordenacion descripcion y servicio de almacenaje de documentos correspondientes a los fondos documentales de la Gobernacion de Antioquia, incluyendo materiales y unidades de conservacion"/>
    <d v="2018-01-01T00:00:00"/>
    <s v="12 meses"/>
    <s v="Selección Abreviada - Menor Cuantía"/>
    <s v="Recursos propios"/>
    <n v="112099614"/>
    <n v="9000000"/>
    <s v="SI"/>
    <s v="Aprobadas"/>
    <s v="Maria del Rosario Manrique Alzate "/>
    <s v="Profesional"/>
    <n v="3839713"/>
    <s v="rosario.manrique@antioquia.gov.co"/>
    <m/>
    <m/>
    <m/>
    <s v="99-9999"/>
    <m/>
    <m/>
    <m/>
    <m/>
    <m/>
    <m/>
    <m/>
    <x v="2"/>
    <m/>
    <m/>
    <m/>
    <s v="Ruth Natalia Restrepo"/>
    <s v="Tipo C:  Supervisión"/>
    <s v="Tecnica, Administrativa, Financiera."/>
  </r>
  <r>
    <x v="24"/>
    <n v="81111902"/>
    <s v="Clasificacion, ordenacion descripcion digitalizacion certificada, idexacion, cargue en el sistema de gestion documental mercurio correspondientes a los documentos de archivos de gestion de las diferentes dependencias de la Gobernacion de Antioquia bajo la modalidad"/>
    <d v="2018-02-01T00:00:00"/>
    <s v="9 meses"/>
    <s v="Selección Abreviada - Menor Cuantía"/>
    <s v="Recursos propios"/>
    <n v="187900386"/>
    <n v="187900386"/>
    <s v="NO"/>
    <s v="N/A"/>
    <s v="Maria del Rosario Manrique Alzate "/>
    <s v="Profesional"/>
    <n v="3839713"/>
    <s v="rosario.manrique@antioquia.gov.co"/>
    <m/>
    <m/>
    <m/>
    <s v="99-9999"/>
    <m/>
    <m/>
    <m/>
    <m/>
    <m/>
    <m/>
    <m/>
    <x v="2"/>
    <m/>
    <m/>
    <m/>
    <s v="Ruth Natalia Restrepo"/>
    <s v="Tipo C:  Supervisión"/>
    <s v="Tecnica, Administrativa, Financiera."/>
  </r>
  <r>
    <x v="24"/>
    <n v="82101504"/>
    <s v="Prestar servicios de apoyo a la gestión mediante la realización de publicaciones en prensa"/>
    <d v="2018-03-01T00:00:00"/>
    <s v="9 meses"/>
    <s v="Mínima Cuantía"/>
    <s v="Recursos propios"/>
    <n v="28800000"/>
    <n v="28800000"/>
    <s v="NO"/>
    <s v="N/A"/>
    <s v="Maria del Rosario Manrique Alzate "/>
    <s v="Profesional"/>
    <n v="3839713"/>
    <s v="rosario.manrique@antioquia.gov.co"/>
    <m/>
    <m/>
    <m/>
    <m/>
    <m/>
    <m/>
    <m/>
    <m/>
    <m/>
    <m/>
    <m/>
    <x v="2"/>
    <m/>
    <m/>
    <m/>
    <s v="Sebastian Espinosa"/>
    <s v="Tipo C:  Supervisión"/>
    <s v="Tecnica, Administrativa, Financiera."/>
  </r>
  <r>
    <x v="24"/>
    <n v="85101701"/>
    <s v="Apoyar la gestión territorial en lo referente a  la construcción e implementación de la Política Pública de Discapacidad Municipal y Departamental, en el marco del Sistema Nacional de Discapacidad."/>
    <d v="2018-02-01T00:00:00"/>
    <s v="9 meses"/>
    <s v="Selección Abreviada - Menor Cuantía"/>
    <s v="Recursos propios"/>
    <n v="341248000"/>
    <n v="221248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2"/>
    <m/>
    <m/>
    <m/>
    <s v="Alexandra Leonor Alvarez Avila"/>
    <s v="Tipo C:  Supervisión"/>
    <s v="Tecnica, Administrativa, Financiera."/>
  </r>
  <r>
    <x v="24"/>
    <n v="85101701"/>
    <s v="Apoyar la gestión territorial en lo referente a  la construcción e implementación de la Política Pública de Discapacidad Municipal y Departamental, en el marco del Sistema Nacional de Discapacidad."/>
    <d v="2018-02-01T00:00:00"/>
    <s v="9 meses"/>
    <s v="Selección Abreviada - Menor Cuantía"/>
    <s v="SGP"/>
    <n v="341248000"/>
    <n v="120000000"/>
    <s v="NO"/>
    <s v="N/A"/>
    <s v="Alexandra Leonor Alvarez Avila"/>
    <s v="profesional Universitario"/>
    <s v="3839751"/>
    <s v="alexandra.alvarez@antioquia.gov.co"/>
    <s v="Población en Situación de Discapacidad"/>
    <s v="Caracterización de personas en situación de discapacidad en el Registro de Localización de Personas con Discapacidad"/>
    <s v="Proteccion a poblacion Vulnerable en el Departamento de Antioquia Etnia, Discapacidad, Genero, Niñez, Adolescencia, Personas Mayores"/>
    <s v="01-0040"/>
    <s v="personas en situación de discapacidad en el Registro de Localización de Personas con Discapacidad"/>
    <s v="Gestion del proyecto"/>
    <m/>
    <m/>
    <m/>
    <m/>
    <m/>
    <x v="2"/>
    <m/>
    <m/>
    <m/>
    <s v="Alexandra Leonor Alvarez Avila"/>
    <s v="Tipo C:  Supervisión"/>
    <s v="Tecnica, Administrativa, Financiera."/>
  </r>
  <r>
    <x v="24"/>
    <n v="15101500"/>
    <s v="SUMINISTRAR COMBUSTIBLE DE AVIACIÓN PARA LAS AERONAVES PROPIEDAD DEL DEPARTAMENTO DE ANTIOQUIA."/>
    <d v="2018-01-02T00:00:00"/>
    <n v="12"/>
    <s v="Contratación Directa - No pluralidad de oferentes"/>
    <s v="Recursos propios"/>
    <n v="230832501"/>
    <n v="230832501"/>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CARLOS EDUARDO GUERRA SUA"/>
    <s v="Tipo C:  Supervisión"/>
    <s v="Supervisor"/>
  </r>
  <r>
    <x v="24"/>
    <n v="15101500"/>
    <s v="SUMINISTRAR COMBUSTIBLE DE AVIACIÓN PARA LAS AERONAVES PROPIEDAD DEL DEPARTAMENTO DE ANTIOQUIA."/>
    <d v="2018-02-02T00:00:00"/>
    <n v="12"/>
    <s v="Contratación Directa - No pluralidad de oferentes"/>
    <s v="Recursos propios"/>
    <n v="481415376"/>
    <n v="481415376"/>
    <s v="NO"/>
    <s v="N/A"/>
    <s v="ANA CRISTINA URIBE PALACIO"/>
    <s v="Lider Gestor - Oficina Privada"/>
    <n v="3839020"/>
    <s v="anacristina.uribe@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CARLOS EDUARDO GUERRA SUA"/>
    <s v="Tipo C:  Supervisión"/>
    <s v="Supervisor"/>
  </r>
  <r>
    <x v="24"/>
    <n v="78181800"/>
    <s v="REALIZAR EL MANTENIMIENTO GENERAL DEL AVION CESSNA C208B HK 5116G"/>
    <d v="2018-01-02T00:00:00"/>
    <n v="5"/>
    <s v="Mínima Cuantía"/>
    <s v="Recursos propios"/>
    <n v="60156142"/>
    <n v="6015614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CARLOS EDUARDO GUERRA SUA"/>
    <s v="Tipo A1: Supervisión e Interventoría Integral"/>
    <s v="Supervisor"/>
  </r>
  <r>
    <x v="24"/>
    <n v="78181800"/>
    <s v="REALIZAR EL MANTENIMIENTO GENERAL DEL HELICÓPTERO BELL 407 HK 4213G"/>
    <d v="2018-01-02T00:00:00"/>
    <n v="4"/>
    <s v="Contratación Directa - No pluralidad de oferentes"/>
    <s v="Recursos propios"/>
    <n v="238224232"/>
    <n v="23822423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LUIS ALEJANDRO ARANGO RIVERA"/>
    <s v="Tipo A1: Supervisión e Interventoría Integral"/>
    <s v="Supervisor"/>
  </r>
  <r>
    <x v="24"/>
    <n v="80111700"/>
    <s v="PRESTACIÓN DE SERVICIOS PROFESIONALES PARA EL SOPORTE DE LA OPERACIÓN AEREA DEL DEPARTAMENTO DE ANTIOQUIA: COMO TRIPULANTE Y APOYO EN LAS ACTIVIDADES REQUERIDAS POR EL PERMISO DE OPERACION DEL DEPARTAMENTO DE ANTIOQUIA – PILOTO 2 / BELL 407 "/>
    <d v="2018-01-02T00:00:00"/>
    <n v="5"/>
    <s v="Contratación Directa - Prestación de Servicios y de Apoyo a la Gestión Persona Natural"/>
    <s v="Recursos propios"/>
    <n v="67157246"/>
    <n v="67157246"/>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ALEJANDRO MELO E"/>
    <s v="Tipo C:  Supervisión"/>
    <s v="Supervisor"/>
  </r>
  <r>
    <x v="24"/>
    <n v="80111700"/>
    <s v="PRESTACIÓN DE SERVICIOS PROFESIONALES PARA EL SOPORTE DE LA OPERACIÓN AÉREA DEL DEPARTAMENTO DE ANTIOQUIA: COMO TRIPULANTE Y APOYO EN LAS ACTIVIDADES REQUERIDAS POR EL PERMISO DE OPERACIÓN DEL DEPARTAMENTO DE ANTIOQUIA: PILOTO 2 / CESSNA 208B."/>
    <d v="2018-01-02T00:00:00"/>
    <n v="6"/>
    <s v="Contratación Directa - Prestación de Servicios y de Apoyo a la Gestión Persona Natural"/>
    <s v="Recursos propios"/>
    <n v="79273477"/>
    <n v="79273477"/>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CARLOS EDUARDO GUERRA SUA"/>
    <s v="Tipo C:  Supervisión"/>
    <s v="Supervisor"/>
  </r>
  <r>
    <x v="24"/>
    <n v="80111700"/>
    <s v="PRESTACIÓN DE SERVICIOS PROFESIONALES PARA EL SOPORTE DE LA OPERACIÓN AÉREA DEL DEPARTAMENTO DE ANTIOQUIA: COMO TRIPULANTE Y APOYO EN LAS ACTIVIDADES REQUERIDAS POR EL PERMISO DE OPERACIÓN DEL DEPARTAMENTO DE ANTIOQUIA: PILOTO 3 / CESSNA 208B."/>
    <d v="2018-01-02T00:00:00"/>
    <n v="6"/>
    <s v="Contratación Directa - Prestación de Servicios y de Apoyo a la Gestión Persona Natural"/>
    <s v="Recursos propios"/>
    <n v="79273477"/>
    <n v="79273477"/>
    <s v="NO"/>
    <s v="N/A"/>
    <s v="SAMIR ALONSO MURILLO"/>
    <s v="Lider Gestor - SSSA"/>
    <n v="3839762"/>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n v="10036"/>
    <s v="Población  de dificil acceso atendida a través de brigadas  de salud del programa aéreo de salud"/>
    <s v="Operaciones aéreas, Mantenimiento Aeronáutico, Combustibles, espacio físico. "/>
    <m/>
    <m/>
    <m/>
    <m/>
    <m/>
    <x v="2"/>
    <m/>
    <m/>
    <m/>
    <s v="CARLOS EDUARDO GUERRA SUA"/>
    <s v="Tipo C:  Supervisión"/>
    <s v="Supervisor"/>
  </r>
  <r>
    <x v="24"/>
    <n v="80131502"/>
    <s v="PERMITIR EL USO Y GOCE EN CALIDAD DE ARRENDAMIENTO DEL HANGAR 71 DEL AEROPUERTO OLAYA HERRERA DEL MUNICIPIO DE MEDELLÍN UBICADO EN LA CARRERA 67 #1B-15."/>
    <d v="2018-01-02T00:00:00"/>
    <n v="12"/>
    <s v="Contratación Directa - Arrendamiento o Adquisición de Bienes Inmuebles"/>
    <s v="Recursos propios"/>
    <n v="155389692"/>
    <n v="155389692"/>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CARLOS EDUARDO GUERRA SUA"/>
    <s v="Tipo C:  Supervisión"/>
    <s v="Supervisor"/>
  </r>
  <r>
    <x v="24"/>
    <s v="78181800; 80111700"/>
    <s v="PRESTACIÓN DE SERVICIOS PARA APOYAR LA SUPERVISIÓN, SEGUIMIENTO Y CONTROL DEL MANTENIMIENTO GENERAL DE LAS AERONAVES DEL DEPARTAMENTO DE ANTIOQUIA."/>
    <d v="2018-01-02T00:00:00"/>
    <n v="5"/>
    <s v="Contratación Directa - Prestación de Servicios y de Apoyo a la Gestión Persona Natural"/>
    <s v="Recursos propios"/>
    <n v="31875603"/>
    <n v="31875603"/>
    <s v="NO"/>
    <s v="N/A"/>
    <s v="SAMIR ALONSO MURILLO"/>
    <s v="Lider Gestor - SSSA"/>
    <n v="3839761"/>
    <s v="samir.murillo@antioquia.gov.co"/>
    <s v="Fortalecimiento Autoridad Sanitaria"/>
    <s v="Población  de dificil acceso atendida a través de brigadas  de salud del programa aéreo de salud"/>
    <s v="Apoyo a la prestación de servicios de baja complejidad a la población de dificil acceso todo el Departamento,Antioquia"/>
    <s v="01-0035"/>
    <s v="Población  de dificil acceso atendida a través de brigadas  de salud del programa aéreo de salud"/>
    <s v="Operaciones aéreas, Mantenimiento Aeronáutico, Combustibles, espacio físico. "/>
    <m/>
    <m/>
    <m/>
    <m/>
    <m/>
    <x v="2"/>
    <m/>
    <m/>
    <m/>
    <s v="LUIS ALEJANDRO ARANGO RIVERA"/>
    <s v="Tipo C:  Supervisión"/>
    <s v="Supervisor"/>
  </r>
  <r>
    <x v="24"/>
    <s v="78181800; 80111700"/>
    <s v="PRESTACIÓN DE SERVICIOS PARA APOYAR LA SUPERVISIÓN, SEGUIMIENTO Y CONTROL DEL MANTENIMIENTO GENERAL DE LAS AERONAVES DEL DEPARTAMENTO DE ANTIOQUIA."/>
    <d v="2018-01-02T00:00:00"/>
    <n v="5"/>
    <s v="Contratación Directa - Prestación de Servicios y de Apoyo a la Gestión Persona Natural"/>
    <s v="Recursos propios"/>
    <n v="13660973"/>
    <n v="13660973"/>
    <s v="NO"/>
    <s v="N/A"/>
    <s v="ANA CRISTINA URIBE PALACIO"/>
    <s v="Lider Gestor - Oficina Privada"/>
    <n v="3839020"/>
    <s v="anacristina.uribe@antioquia.gov.co"/>
    <m/>
    <m/>
    <m/>
    <m/>
    <m/>
    <m/>
    <m/>
    <m/>
    <m/>
    <m/>
    <m/>
    <x v="2"/>
    <m/>
    <m/>
    <m/>
    <s v="JORGE ELIECER VARGAS GARAY"/>
    <s v="Tipo C:  Supervisión"/>
    <s v="Supervisor"/>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H30" firstHeaderRow="1" firstDataRow="2" firstDataCol="1"/>
  <pivotFields count="33">
    <pivotField axis="axisRow" showAll="0">
      <items count="27">
        <item x="23"/>
        <item x="1"/>
        <item x="2"/>
        <item x="16"/>
        <item x="12"/>
        <item x="13"/>
        <item x="5"/>
        <item x="15"/>
        <item x="7"/>
        <item x="11"/>
        <item x="20"/>
        <item x="14"/>
        <item x="0"/>
        <item x="3"/>
        <item x="4"/>
        <item x="17"/>
        <item x="18"/>
        <item m="1" x="25"/>
        <item x="6"/>
        <item x="22"/>
        <item x="21"/>
        <item x="8"/>
        <item x="9"/>
        <item x="10"/>
        <item x="19"/>
        <item x="2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dataField="1" showAll="0">
      <items count="9">
        <item x="4"/>
        <item m="1" x="7"/>
        <item m="1" x="6"/>
        <item x="5"/>
        <item x="3"/>
        <item x="1"/>
        <item x="2"/>
        <item x="0"/>
        <item t="default"/>
      </items>
    </pivotField>
    <pivotField showAll="0"/>
    <pivotField showAll="0"/>
    <pivotField showAll="0"/>
    <pivotField showAll="0"/>
    <pivotField showAll="0"/>
    <pivotField showAll="0"/>
  </pivotFields>
  <rowFields count="1">
    <field x="0"/>
  </rowFields>
  <rowItems count="26">
    <i>
      <x/>
    </i>
    <i>
      <x v="1"/>
    </i>
    <i>
      <x v="2"/>
    </i>
    <i>
      <x v="3"/>
    </i>
    <i>
      <x v="4"/>
    </i>
    <i>
      <x v="5"/>
    </i>
    <i>
      <x v="6"/>
    </i>
    <i>
      <x v="7"/>
    </i>
    <i>
      <x v="8"/>
    </i>
    <i>
      <x v="9"/>
    </i>
    <i>
      <x v="10"/>
    </i>
    <i>
      <x v="11"/>
    </i>
    <i>
      <x v="12"/>
    </i>
    <i>
      <x v="13"/>
    </i>
    <i>
      <x v="14"/>
    </i>
    <i>
      <x v="15"/>
    </i>
    <i>
      <x v="16"/>
    </i>
    <i>
      <x v="18"/>
    </i>
    <i>
      <x v="19"/>
    </i>
    <i>
      <x v="20"/>
    </i>
    <i>
      <x v="21"/>
    </i>
    <i>
      <x v="22"/>
    </i>
    <i>
      <x v="23"/>
    </i>
    <i>
      <x v="24"/>
    </i>
    <i>
      <x v="25"/>
    </i>
    <i t="grand">
      <x/>
    </i>
  </rowItems>
  <colFields count="1">
    <field x="26"/>
  </colFields>
  <colItems count="7">
    <i>
      <x/>
    </i>
    <i>
      <x v="3"/>
    </i>
    <i>
      <x v="4"/>
    </i>
    <i>
      <x v="5"/>
    </i>
    <i>
      <x v="6"/>
    </i>
    <i>
      <x v="7"/>
    </i>
    <i t="grand">
      <x/>
    </i>
  </colItems>
  <dataFields count="1">
    <dataField name="Cuenta de Porcentaje de cumplimiento" fld="26" subtotal="count" baseField="0" baseItem="0"/>
  </dataFields>
  <formats count="1">
    <format dxfId="0">
      <pivotArea dataOnly="0" labelOnly="1" fieldPosition="0">
        <references count="1">
          <reference field="26" count="5">
            <x v="0"/>
            <x v="3"/>
            <x v="4"/>
            <x v="5"/>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mailto:dianapatricia.lopez@antioquia.gov.co" TargetMode="External"/><Relationship Id="rId671" Type="http://schemas.openxmlformats.org/officeDocument/2006/relationships/hyperlink" Target="mailto:natalia.ruiz@fla.com.co" TargetMode="External"/><Relationship Id="rId769" Type="http://schemas.openxmlformats.org/officeDocument/2006/relationships/hyperlink" Target="mailto:johnjairo.guerra@antioquia.gov.co" TargetMode="External"/><Relationship Id="rId21" Type="http://schemas.openxmlformats.org/officeDocument/2006/relationships/hyperlink" Target="mailto:jesus.palacios@antioquia.gov.co" TargetMode="External"/><Relationship Id="rId324" Type="http://schemas.openxmlformats.org/officeDocument/2006/relationships/hyperlink" Target="mailto:santiago.morales@antioquia.gov.co" TargetMode="External"/><Relationship Id="rId531" Type="http://schemas.openxmlformats.org/officeDocument/2006/relationships/hyperlink" Target="mailto:camila.zapata@antioquia.gov.co" TargetMode="External"/><Relationship Id="rId629" Type="http://schemas.openxmlformats.org/officeDocument/2006/relationships/hyperlink" Target="mailto:natalia.ruiz@fla.com.co" TargetMode="External"/><Relationship Id="rId170" Type="http://schemas.openxmlformats.org/officeDocument/2006/relationships/hyperlink" Target="mailto:dianapatricia.lopez@antioquia.gov.co" TargetMode="External"/><Relationship Id="rId836" Type="http://schemas.openxmlformats.org/officeDocument/2006/relationships/hyperlink" Target="mailto:carlos.escobar@antioquia.gov.co" TargetMode="External"/><Relationship Id="rId268" Type="http://schemas.openxmlformats.org/officeDocument/2006/relationships/hyperlink" Target="https://www.contratos.gov.co/consultas/detalleProceso.do?numConstancia=18-1-187488" TargetMode="External"/><Relationship Id="rId475" Type="http://schemas.openxmlformats.org/officeDocument/2006/relationships/hyperlink" Target="mailto:henry.carvajal@antioquia.gov.co" TargetMode="External"/><Relationship Id="rId682" Type="http://schemas.openxmlformats.org/officeDocument/2006/relationships/hyperlink" Target="mailto:natalia.ruiz@fla.com.co" TargetMode="External"/><Relationship Id="rId32" Type="http://schemas.openxmlformats.org/officeDocument/2006/relationships/hyperlink" Target="mailto:libardo.castrillon@antioquia.gov.co" TargetMode="External"/><Relationship Id="rId128" Type="http://schemas.openxmlformats.org/officeDocument/2006/relationships/hyperlink" Target="https://www.contratos.gov.co/consultas/detalleProceso.do?numConstancia=17-4-7272732" TargetMode="External"/><Relationship Id="rId335" Type="http://schemas.openxmlformats.org/officeDocument/2006/relationships/hyperlink" Target="mailto:santiago.morales@antioquia.gov.co" TargetMode="External"/><Relationship Id="rId542" Type="http://schemas.openxmlformats.org/officeDocument/2006/relationships/hyperlink" Target="mailto:natalia.ruiz@fla.com.co" TargetMode="External"/><Relationship Id="rId181" Type="http://schemas.openxmlformats.org/officeDocument/2006/relationships/hyperlink" Target="mailto:dianapatricia.lopez@antioquia.gov.co" TargetMode="External"/><Relationship Id="rId402" Type="http://schemas.openxmlformats.org/officeDocument/2006/relationships/hyperlink" Target="mailto:donaldy.giraldo@antioquia.gov.co" TargetMode="External"/><Relationship Id="rId847" Type="http://schemas.openxmlformats.org/officeDocument/2006/relationships/hyperlink" Target="mailto:carlos.escobar@antioquia.gov.co" TargetMode="External"/><Relationship Id="rId279" Type="http://schemas.openxmlformats.org/officeDocument/2006/relationships/hyperlink" Target="https://www.contratos.gov.co/consultas/detalleProceso.do?numConstancia=18-1-187506" TargetMode="External"/><Relationship Id="rId486" Type="http://schemas.openxmlformats.org/officeDocument/2006/relationships/hyperlink" Target="mailto:henry.carvajal@antioquia.gov.co" TargetMode="External"/><Relationship Id="rId693" Type="http://schemas.openxmlformats.org/officeDocument/2006/relationships/hyperlink" Target="mailto:natalia.ruiz@fla.com.co" TargetMode="External"/><Relationship Id="rId707" Type="http://schemas.openxmlformats.org/officeDocument/2006/relationships/hyperlink" Target="mailto:aicardo.urrego@antioquia.gov.co" TargetMode="External"/><Relationship Id="rId43" Type="http://schemas.openxmlformats.org/officeDocument/2006/relationships/hyperlink" Target="mailto:beatriz.rojas@antioquia.gov.co" TargetMode="External"/><Relationship Id="rId139" Type="http://schemas.openxmlformats.org/officeDocument/2006/relationships/hyperlink" Target="https://www.contratos.gov.co/consultas/detalleProceso.do?numConstancia=15-1-140110" TargetMode="External"/><Relationship Id="rId346" Type="http://schemas.openxmlformats.org/officeDocument/2006/relationships/hyperlink" Target="mailto:santiago.morales@antioquia.gov.co" TargetMode="External"/><Relationship Id="rId553" Type="http://schemas.openxmlformats.org/officeDocument/2006/relationships/hyperlink" Target="mailto:natalia.ruiz@fla.com.co" TargetMode="External"/><Relationship Id="rId760" Type="http://schemas.openxmlformats.org/officeDocument/2006/relationships/hyperlink" Target="mailto:adriana.fontalvo@antioquia.gov.co" TargetMode="External"/><Relationship Id="rId192" Type="http://schemas.openxmlformats.org/officeDocument/2006/relationships/hyperlink" Target="mailto:dianapatricia.lopez@antioquia.gov.co" TargetMode="External"/><Relationship Id="rId206" Type="http://schemas.openxmlformats.org/officeDocument/2006/relationships/hyperlink" Target="mailto:dianapatricia.lopez@antioquia.gov.co" TargetMode="External"/><Relationship Id="rId413" Type="http://schemas.openxmlformats.org/officeDocument/2006/relationships/hyperlink" Target="mailto:santiago.marin@antioquia.gov.co" TargetMode="External"/><Relationship Id="rId858" Type="http://schemas.openxmlformats.org/officeDocument/2006/relationships/hyperlink" Target="mailto:carlos.escobar@antioquia.gov.co" TargetMode="External"/><Relationship Id="rId497" Type="http://schemas.openxmlformats.org/officeDocument/2006/relationships/hyperlink" Target="mailto:henry.carvajal@antioquia.gov.co" TargetMode="External"/><Relationship Id="rId620" Type="http://schemas.openxmlformats.org/officeDocument/2006/relationships/hyperlink" Target="mailto:natalia.ruiz@fla.com.co" TargetMode="External"/><Relationship Id="rId718" Type="http://schemas.openxmlformats.org/officeDocument/2006/relationships/hyperlink" Target="mailto:hugo.parra@antioquia.gov.co" TargetMode="External"/><Relationship Id="rId357" Type="http://schemas.openxmlformats.org/officeDocument/2006/relationships/hyperlink" Target="mailto:santiago.morales@antioquia.gov.co" TargetMode="External"/><Relationship Id="rId54" Type="http://schemas.openxmlformats.org/officeDocument/2006/relationships/hyperlink" Target="mailto:angela.ortega@antioquia.gov.co" TargetMode="External"/><Relationship Id="rId217" Type="http://schemas.openxmlformats.org/officeDocument/2006/relationships/hyperlink" Target="https://www.contratos.gov.co/consultas/detalleProceso.do?numConstancia=18-1-186124" TargetMode="External"/><Relationship Id="rId564" Type="http://schemas.openxmlformats.org/officeDocument/2006/relationships/hyperlink" Target="mailto:natalia.ruiz@fla.com.co" TargetMode="External"/><Relationship Id="rId771" Type="http://schemas.openxmlformats.org/officeDocument/2006/relationships/hyperlink" Target="mailto:johnjairo.guerra@antioquia.gov.co" TargetMode="External"/><Relationship Id="rId869" Type="http://schemas.openxmlformats.org/officeDocument/2006/relationships/hyperlink" Target="mailto:efraim.buitrago@antioquia.gov.co" TargetMode="External"/><Relationship Id="rId424" Type="http://schemas.openxmlformats.org/officeDocument/2006/relationships/hyperlink" Target="https://www.contratos.gov.co/consultas/detalleProceso.do?numConstancia=17-12-7087287" TargetMode="External"/><Relationship Id="rId631" Type="http://schemas.openxmlformats.org/officeDocument/2006/relationships/hyperlink" Target="mailto:natalia.ruiz@fla.com.co" TargetMode="External"/><Relationship Id="rId729" Type="http://schemas.openxmlformats.org/officeDocument/2006/relationships/hyperlink" Target="mailto:carlosalberto.marin@antioquia.gov.co" TargetMode="External"/><Relationship Id="rId270" Type="http://schemas.openxmlformats.org/officeDocument/2006/relationships/hyperlink" Target="https://www.contratos.gov.co/consultas/detalleProceso.do?numConstancia=18-1-187491" TargetMode="External"/><Relationship Id="rId65" Type="http://schemas.openxmlformats.org/officeDocument/2006/relationships/hyperlink" Target="mailto:juaneugenio.maya@antioquia.gov.co" TargetMode="External"/><Relationship Id="rId130" Type="http://schemas.openxmlformats.org/officeDocument/2006/relationships/hyperlink" Target="https://www.contratos.gov.co/consultas/detalleProceso.do?numConstancia=17-4-7274303" TargetMode="External"/><Relationship Id="rId368" Type="http://schemas.openxmlformats.org/officeDocument/2006/relationships/hyperlink" Target="mailto:jorge.duran@antioquia.gov.co" TargetMode="External"/><Relationship Id="rId575" Type="http://schemas.openxmlformats.org/officeDocument/2006/relationships/hyperlink" Target="mailto:natalia.ruiz@fla.com.co" TargetMode="External"/><Relationship Id="rId782" Type="http://schemas.openxmlformats.org/officeDocument/2006/relationships/hyperlink" Target="mailto:carlos.escobar@antioquia.gov.co" TargetMode="External"/><Relationship Id="rId228" Type="http://schemas.openxmlformats.org/officeDocument/2006/relationships/hyperlink" Target="https://www.contratos.gov.co/consultas/detalleProceso.do?numConstancia=18-15-7706761" TargetMode="External"/><Relationship Id="rId435" Type="http://schemas.openxmlformats.org/officeDocument/2006/relationships/hyperlink" Target="mailto:juan.gallegoosorio@antioquia.gov.co" TargetMode="External"/><Relationship Id="rId642" Type="http://schemas.openxmlformats.org/officeDocument/2006/relationships/hyperlink" Target="mailto:natalia.ruiz@fla.com.co" TargetMode="External"/><Relationship Id="rId281" Type="http://schemas.openxmlformats.org/officeDocument/2006/relationships/hyperlink" Target="https://www.contratos.gov.co/consultas/detalleProceso.do?numConstancia=18-1-187508" TargetMode="External"/><Relationship Id="rId502" Type="http://schemas.openxmlformats.org/officeDocument/2006/relationships/hyperlink" Target="mailto:henry.carvajal@antioquia.gov.co" TargetMode="External"/><Relationship Id="rId76" Type="http://schemas.openxmlformats.org/officeDocument/2006/relationships/hyperlink" Target="mailto:ivan.guzman@antioquia.gov.co" TargetMode="External"/><Relationship Id="rId141" Type="http://schemas.openxmlformats.org/officeDocument/2006/relationships/hyperlink" Target="https://www.contratos.gov.co/consultas/detalleProceso.do?numConstancia=17-1-181542" TargetMode="External"/><Relationship Id="rId379" Type="http://schemas.openxmlformats.org/officeDocument/2006/relationships/hyperlink" Target="mailto:fabiola.vergara@antioquia.gov.co" TargetMode="External"/><Relationship Id="rId586" Type="http://schemas.openxmlformats.org/officeDocument/2006/relationships/hyperlink" Target="mailto:natalia.ruiz@fla.com.co" TargetMode="External"/><Relationship Id="rId793" Type="http://schemas.openxmlformats.org/officeDocument/2006/relationships/hyperlink" Target="mailto:carlos.escobar@antioquia.gov.co" TargetMode="External"/><Relationship Id="rId807" Type="http://schemas.openxmlformats.org/officeDocument/2006/relationships/hyperlink" Target="mailto:carlos.escobar@antioquia.gov.co" TargetMode="External"/><Relationship Id="rId7" Type="http://schemas.openxmlformats.org/officeDocument/2006/relationships/hyperlink" Target="mailto:mauro.gutierrez@antioquia.gov.co" TargetMode="External"/><Relationship Id="rId239" Type="http://schemas.openxmlformats.org/officeDocument/2006/relationships/hyperlink" Target="mailto:dianapatricia.lopez@antioquia.gov.co" TargetMode="External"/><Relationship Id="rId446" Type="http://schemas.openxmlformats.org/officeDocument/2006/relationships/hyperlink" Target="https://www.contratos.gov.co/consultas/detalleProceso.do?numConstancia=18-11-7946455" TargetMode="External"/><Relationship Id="rId653" Type="http://schemas.openxmlformats.org/officeDocument/2006/relationships/hyperlink" Target="mailto:natalia.ruiz@fla.com.co" TargetMode="External"/><Relationship Id="rId292" Type="http://schemas.openxmlformats.org/officeDocument/2006/relationships/hyperlink" Target="https://www.contratos.gov.co/consultas/detalleProceso.do?numConstancia=18-9-442655" TargetMode="External"/><Relationship Id="rId306" Type="http://schemas.openxmlformats.org/officeDocument/2006/relationships/hyperlink" Target="mailto:santiago.morales@antioquia.gov.co" TargetMode="External"/><Relationship Id="rId860" Type="http://schemas.openxmlformats.org/officeDocument/2006/relationships/hyperlink" Target="mailto:carlos.escobar@antioquia.gov.co" TargetMode="External"/><Relationship Id="rId87" Type="http://schemas.openxmlformats.org/officeDocument/2006/relationships/hyperlink" Target="mailto:jorge.patino@antioquia.gov.co" TargetMode="External"/><Relationship Id="rId513" Type="http://schemas.openxmlformats.org/officeDocument/2006/relationships/hyperlink" Target="mailto:juan.hurtado@antioquia.gov.co" TargetMode="External"/><Relationship Id="rId597" Type="http://schemas.openxmlformats.org/officeDocument/2006/relationships/hyperlink" Target="mailto:natalia.ruiz@fla.com.co" TargetMode="External"/><Relationship Id="rId720" Type="http://schemas.openxmlformats.org/officeDocument/2006/relationships/hyperlink" Target="mailto:hugo.parra@antioquia.gov.co" TargetMode="External"/><Relationship Id="rId818" Type="http://schemas.openxmlformats.org/officeDocument/2006/relationships/hyperlink" Target="mailto:carlos.escobar@antioquia.gov.co" TargetMode="External"/><Relationship Id="rId152" Type="http://schemas.openxmlformats.org/officeDocument/2006/relationships/hyperlink" Target="https://www.contratos.gov.co/consultas/detalleProceso.do?numConstancia=17-15-7235908" TargetMode="External"/><Relationship Id="rId457" Type="http://schemas.openxmlformats.org/officeDocument/2006/relationships/hyperlink" Target="mailto:catalina.jimenez@antioquia.gov.co" TargetMode="External"/><Relationship Id="rId664" Type="http://schemas.openxmlformats.org/officeDocument/2006/relationships/hyperlink" Target="mailto:natalia.ruiz@fla.com.co" TargetMode="External"/><Relationship Id="rId871" Type="http://schemas.openxmlformats.org/officeDocument/2006/relationships/hyperlink" Target="mailto:maria.ortega@antioquia.gov.co" TargetMode="External"/><Relationship Id="rId14" Type="http://schemas.openxmlformats.org/officeDocument/2006/relationships/hyperlink" Target="mailto:jaime.fernandez@antioquia.gov.co" TargetMode="External"/><Relationship Id="rId317" Type="http://schemas.openxmlformats.org/officeDocument/2006/relationships/hyperlink" Target="mailto:santiago.morales@antioquia.gov.co" TargetMode="External"/><Relationship Id="rId524" Type="http://schemas.openxmlformats.org/officeDocument/2006/relationships/hyperlink" Target="mailto:jorge.canas@antioquia.gov.co" TargetMode="External"/><Relationship Id="rId731" Type="http://schemas.openxmlformats.org/officeDocument/2006/relationships/hyperlink" Target="mailto:carlos.vanegas@antioquia.%20Gov.co" TargetMode="External"/><Relationship Id="rId98" Type="http://schemas.openxmlformats.org/officeDocument/2006/relationships/hyperlink" Target="mailto:jorge.patino@antioquia.gov.co" TargetMode="External"/><Relationship Id="rId163" Type="http://schemas.openxmlformats.org/officeDocument/2006/relationships/hyperlink" Target="mailto:dianapatricia.lopez@antioquia.gov.co" TargetMode="External"/><Relationship Id="rId370" Type="http://schemas.openxmlformats.org/officeDocument/2006/relationships/hyperlink" Target="mailto:jorge.duran@antioquia.gov.co" TargetMode="External"/><Relationship Id="rId829" Type="http://schemas.openxmlformats.org/officeDocument/2006/relationships/hyperlink" Target="mailto:carlos.escobar@antioquia.gov.co" TargetMode="External"/><Relationship Id="rId230" Type="http://schemas.openxmlformats.org/officeDocument/2006/relationships/hyperlink" Target="https://www.contratos.gov.co/consultas/detalleProceso.do?numConstancia=18-15-7712364" TargetMode="External"/><Relationship Id="rId468" Type="http://schemas.openxmlformats.org/officeDocument/2006/relationships/hyperlink" Target="mailto:santiago.marin@antioquia.gov.co" TargetMode="External"/><Relationship Id="rId675" Type="http://schemas.openxmlformats.org/officeDocument/2006/relationships/hyperlink" Target="mailto:natalia.ruiz@fla.com.co" TargetMode="External"/><Relationship Id="rId882" Type="http://schemas.openxmlformats.org/officeDocument/2006/relationships/hyperlink" Target="mailto:jorge.mejia@antioquia.gov.co" TargetMode="External"/><Relationship Id="rId25" Type="http://schemas.openxmlformats.org/officeDocument/2006/relationships/hyperlink" Target="mailto:juan.bedoya@antioquia.gov.co" TargetMode="External"/><Relationship Id="rId328" Type="http://schemas.openxmlformats.org/officeDocument/2006/relationships/hyperlink" Target="mailto:santiago.morales@antioquia.gov.co" TargetMode="External"/><Relationship Id="rId535" Type="http://schemas.openxmlformats.org/officeDocument/2006/relationships/hyperlink" Target="mailto:natalia.ruiz@fla.com.co" TargetMode="External"/><Relationship Id="rId742" Type="http://schemas.openxmlformats.org/officeDocument/2006/relationships/hyperlink" Target="mailto:victoria.ramirez@antioquia.gov.co" TargetMode="External"/><Relationship Id="rId174" Type="http://schemas.openxmlformats.org/officeDocument/2006/relationships/hyperlink" Target="mailto:dianapatricia.lopez@antioquia.gov.co" TargetMode="External"/><Relationship Id="rId381" Type="http://schemas.openxmlformats.org/officeDocument/2006/relationships/hyperlink" Target="mailto:gonzalo.duque@antioquia.gov.co" TargetMode="External"/><Relationship Id="rId602" Type="http://schemas.openxmlformats.org/officeDocument/2006/relationships/hyperlink" Target="mailto:natalia.ruiz@fla.com.co" TargetMode="External"/><Relationship Id="rId241" Type="http://schemas.openxmlformats.org/officeDocument/2006/relationships/hyperlink" Target="mailto:dianapatricia.lopez@antioquia.gov.co" TargetMode="External"/><Relationship Id="rId479" Type="http://schemas.openxmlformats.org/officeDocument/2006/relationships/hyperlink" Target="mailto:henry.carvajal@antioquia.gov.co" TargetMode="External"/><Relationship Id="rId686" Type="http://schemas.openxmlformats.org/officeDocument/2006/relationships/hyperlink" Target="mailto:natalia.ruiz@fla.com.co" TargetMode="External"/><Relationship Id="rId36" Type="http://schemas.openxmlformats.org/officeDocument/2006/relationships/hyperlink" Target="mailto:wilson.villa@antioquia.gov.co" TargetMode="External"/><Relationship Id="rId339" Type="http://schemas.openxmlformats.org/officeDocument/2006/relationships/hyperlink" Target="mailto:santiago.morales@antioquia.gov.co" TargetMode="External"/><Relationship Id="rId546" Type="http://schemas.openxmlformats.org/officeDocument/2006/relationships/hyperlink" Target="mailto:natalia.ruiz@fla.com.co" TargetMode="External"/><Relationship Id="rId753" Type="http://schemas.openxmlformats.org/officeDocument/2006/relationships/hyperlink" Target="mailto:norman.harry@antioquia.gov.co" TargetMode="External"/><Relationship Id="rId101" Type="http://schemas.openxmlformats.org/officeDocument/2006/relationships/hyperlink" Target="mailto:jorge.patino@antioquia.gov.co" TargetMode="External"/><Relationship Id="rId185" Type="http://schemas.openxmlformats.org/officeDocument/2006/relationships/hyperlink" Target="mailto:dianapatricia.lopez@antioquia.gov.co" TargetMode="External"/><Relationship Id="rId406" Type="http://schemas.openxmlformats.org/officeDocument/2006/relationships/hyperlink" Target="mailto:javier.londono@antioquia.gov.co" TargetMode="External"/><Relationship Id="rId392" Type="http://schemas.openxmlformats.org/officeDocument/2006/relationships/hyperlink" Target="mailto:juan.gallegoosorio@antioquia.gov.co" TargetMode="External"/><Relationship Id="rId613" Type="http://schemas.openxmlformats.org/officeDocument/2006/relationships/hyperlink" Target="mailto:natalia.ruiz@fla.com.co" TargetMode="External"/><Relationship Id="rId697" Type="http://schemas.openxmlformats.org/officeDocument/2006/relationships/hyperlink" Target="mailto:natalia.ruiz@fla.com.co" TargetMode="External"/><Relationship Id="rId820" Type="http://schemas.openxmlformats.org/officeDocument/2006/relationships/hyperlink" Target="mailto:carlos.escobar@antioquia.gov.co" TargetMode="External"/><Relationship Id="rId252" Type="http://schemas.openxmlformats.org/officeDocument/2006/relationships/hyperlink" Target="mailto:dianapatricia.lopez@antioquia.gov.co" TargetMode="External"/><Relationship Id="rId47" Type="http://schemas.openxmlformats.org/officeDocument/2006/relationships/hyperlink" Target="mailto:luis.mesa@antioquia.gov.co" TargetMode="External"/><Relationship Id="rId112" Type="http://schemas.openxmlformats.org/officeDocument/2006/relationships/hyperlink" Target="mailto:jorge.patino@antioquia.gov.co" TargetMode="External"/><Relationship Id="rId557" Type="http://schemas.openxmlformats.org/officeDocument/2006/relationships/hyperlink" Target="mailto:natalia.ruiz@fla.com.co" TargetMode="External"/><Relationship Id="rId764" Type="http://schemas.openxmlformats.org/officeDocument/2006/relationships/hyperlink" Target="mailto:gloria.munera@antioquia.gov.co" TargetMode="External"/><Relationship Id="rId196" Type="http://schemas.openxmlformats.org/officeDocument/2006/relationships/hyperlink" Target="mailto:dianapatricia.lopez@antioquia.gov.co" TargetMode="External"/><Relationship Id="rId417" Type="http://schemas.openxmlformats.org/officeDocument/2006/relationships/hyperlink" Target="https://www.contratos.gov.co/consultas/detalleProceso.do?numConstancia=17-9-434994" TargetMode="External"/><Relationship Id="rId624" Type="http://schemas.openxmlformats.org/officeDocument/2006/relationships/hyperlink" Target="mailto:natalia.ruiz@fla.com.co" TargetMode="External"/><Relationship Id="rId831" Type="http://schemas.openxmlformats.org/officeDocument/2006/relationships/hyperlink" Target="mailto:carlos.escobar@antioquia.gov.co" TargetMode="External"/><Relationship Id="rId263" Type="http://schemas.openxmlformats.org/officeDocument/2006/relationships/hyperlink" Target="mailto:dianapatricia.lopez@antioquia.gov.co" TargetMode="External"/><Relationship Id="rId470" Type="http://schemas.openxmlformats.org/officeDocument/2006/relationships/hyperlink" Target="mailto:rodolfo.marquez@antioquia.gov.co" TargetMode="External"/><Relationship Id="rId58" Type="http://schemas.openxmlformats.org/officeDocument/2006/relationships/hyperlink" Target="mailto:jaime.bocanegra@antioquia.gov.co" TargetMode="External"/><Relationship Id="rId123" Type="http://schemas.openxmlformats.org/officeDocument/2006/relationships/hyperlink" Target="https://www.contratos.gov.co/consultas/detalleProceso.do?numConstancia=17-12-7263952" TargetMode="External"/><Relationship Id="rId330" Type="http://schemas.openxmlformats.org/officeDocument/2006/relationships/hyperlink" Target="mailto:santiago.morales@antioquia.gov.co" TargetMode="External"/><Relationship Id="rId568" Type="http://schemas.openxmlformats.org/officeDocument/2006/relationships/hyperlink" Target="mailto:natalia.ruiz@fla.com.co" TargetMode="External"/><Relationship Id="rId775" Type="http://schemas.openxmlformats.org/officeDocument/2006/relationships/hyperlink" Target="mailto:carlos.escobar@antioquia.gov.co" TargetMode="External"/><Relationship Id="rId428" Type="http://schemas.openxmlformats.org/officeDocument/2006/relationships/hyperlink" Target="https://www.contratos.gov.co/consultas/detalleProceso.do?numConstancia=17-9-434317" TargetMode="External"/><Relationship Id="rId635" Type="http://schemas.openxmlformats.org/officeDocument/2006/relationships/hyperlink" Target="mailto:natalia.ruiz@fla.com.co" TargetMode="External"/><Relationship Id="rId842" Type="http://schemas.openxmlformats.org/officeDocument/2006/relationships/hyperlink" Target="mailto:carlos.escobar@antioquia.gov.co" TargetMode="External"/><Relationship Id="rId274" Type="http://schemas.openxmlformats.org/officeDocument/2006/relationships/hyperlink" Target="https://www.contratos.gov.co/consultas/detalleProceso.do?numConstancia=18-1-187499" TargetMode="External"/><Relationship Id="rId481" Type="http://schemas.openxmlformats.org/officeDocument/2006/relationships/hyperlink" Target="mailto:henry.carvajal@antioquia.gov.co" TargetMode="External"/><Relationship Id="rId702" Type="http://schemas.openxmlformats.org/officeDocument/2006/relationships/hyperlink" Target="mailto:carlos.vanegas@antioquia.%20Gov.co" TargetMode="External"/><Relationship Id="rId69" Type="http://schemas.openxmlformats.org/officeDocument/2006/relationships/hyperlink" Target="mailto:juan.velez@antioquia.gov.co" TargetMode="External"/><Relationship Id="rId134" Type="http://schemas.openxmlformats.org/officeDocument/2006/relationships/hyperlink" Target="https://www.contratos.gov.co/consultas/detalleProceso.do?numConstancia=17-4-7275731" TargetMode="External"/><Relationship Id="rId579" Type="http://schemas.openxmlformats.org/officeDocument/2006/relationships/hyperlink" Target="mailto:natalia.ruiz@fla.com.co" TargetMode="External"/><Relationship Id="rId786" Type="http://schemas.openxmlformats.org/officeDocument/2006/relationships/hyperlink" Target="mailto:carlos.escobar@antioquia.gov.co" TargetMode="External"/><Relationship Id="rId341" Type="http://schemas.openxmlformats.org/officeDocument/2006/relationships/hyperlink" Target="mailto:santiago.morales@antioquia.gov.co" TargetMode="External"/><Relationship Id="rId439" Type="http://schemas.openxmlformats.org/officeDocument/2006/relationships/hyperlink" Target="https://www.contratos.gov.co/consultas/detalleProceso.do?numConstancia=18-9-441075" TargetMode="External"/><Relationship Id="rId646" Type="http://schemas.openxmlformats.org/officeDocument/2006/relationships/hyperlink" Target="mailto:natalia.ruiz@fla.com.co" TargetMode="External"/><Relationship Id="rId201" Type="http://schemas.openxmlformats.org/officeDocument/2006/relationships/hyperlink" Target="mailto:dianapatricia.lopez@antioquia.gov.co" TargetMode="External"/><Relationship Id="rId285" Type="http://schemas.openxmlformats.org/officeDocument/2006/relationships/hyperlink" Target="https://www.contratos.gov.co/consultas/detalleProceso.do?numConstancia=15-15-4142122" TargetMode="External"/><Relationship Id="rId506" Type="http://schemas.openxmlformats.org/officeDocument/2006/relationships/hyperlink" Target="mailto:lorenzo.portocarrero@antioquia.gov.co" TargetMode="External"/><Relationship Id="rId853" Type="http://schemas.openxmlformats.org/officeDocument/2006/relationships/hyperlink" Target="mailto:carlos.escobar@antioquia.gov.co" TargetMode="External"/><Relationship Id="rId492" Type="http://schemas.openxmlformats.org/officeDocument/2006/relationships/hyperlink" Target="mailto:henry.carvajal@antioquia.gov.co" TargetMode="External"/><Relationship Id="rId713" Type="http://schemas.openxmlformats.org/officeDocument/2006/relationships/hyperlink" Target="mailto:hugo.parra@antioquia.gov.co" TargetMode="External"/><Relationship Id="rId797" Type="http://schemas.openxmlformats.org/officeDocument/2006/relationships/hyperlink" Target="mailto:carlos.escobar@antioquia.gov.co" TargetMode="External"/><Relationship Id="rId145" Type="http://schemas.openxmlformats.org/officeDocument/2006/relationships/hyperlink" Target="https://www.contratos.gov.co/consultas/detalleProceso.do?numConstancia=17-1-181546" TargetMode="External"/><Relationship Id="rId352" Type="http://schemas.openxmlformats.org/officeDocument/2006/relationships/hyperlink" Target="mailto:santiago.morales@antioquia.gov.co" TargetMode="External"/><Relationship Id="rId212" Type="http://schemas.openxmlformats.org/officeDocument/2006/relationships/hyperlink" Target="mailto:dianapatricia.lopez@antioquia.gov.co" TargetMode="External"/><Relationship Id="rId657" Type="http://schemas.openxmlformats.org/officeDocument/2006/relationships/hyperlink" Target="mailto:natalia.ruiz@fla.com.co" TargetMode="External"/><Relationship Id="rId864" Type="http://schemas.openxmlformats.org/officeDocument/2006/relationships/hyperlink" Target="mailto:clara.ortiz@antioquia.gov.co" TargetMode="External"/><Relationship Id="rId296" Type="http://schemas.openxmlformats.org/officeDocument/2006/relationships/hyperlink" Target="mailto:santiago.morales@antioquia.gov.co" TargetMode="External"/><Relationship Id="rId517" Type="http://schemas.openxmlformats.org/officeDocument/2006/relationships/hyperlink" Target="mailto:jvergarhe@antioquia.gov.co" TargetMode="External"/><Relationship Id="rId724" Type="http://schemas.openxmlformats.org/officeDocument/2006/relationships/hyperlink" Target="mailto:hugo.parra@antioquia.gov.co" TargetMode="External"/><Relationship Id="rId60" Type="http://schemas.openxmlformats.org/officeDocument/2006/relationships/hyperlink" Target="mailto:Juaneugenio.maya@antioquia.gov.co" TargetMode="External"/><Relationship Id="rId156" Type="http://schemas.openxmlformats.org/officeDocument/2006/relationships/hyperlink" Target="https://www.contratos.gov.co/consultas/detalleProceso.do?numConstancia=17-1-168791" TargetMode="External"/><Relationship Id="rId363" Type="http://schemas.openxmlformats.org/officeDocument/2006/relationships/hyperlink" Target="mailto:santiago.morales@antioquia.gov.co" TargetMode="External"/><Relationship Id="rId570" Type="http://schemas.openxmlformats.org/officeDocument/2006/relationships/hyperlink" Target="mailto:natalia.ruiz@fla.com.co" TargetMode="External"/><Relationship Id="rId223" Type="http://schemas.openxmlformats.org/officeDocument/2006/relationships/hyperlink" Target="https://www.contratos.gov.co/consultas/detalleProceso.do?numConstancia=18-1-186149" TargetMode="External"/><Relationship Id="rId430" Type="http://schemas.openxmlformats.org/officeDocument/2006/relationships/hyperlink" Target="https://www.contratos.gov.co/consultas/detalleProceso.do?numConstancia=18-12-7545589" TargetMode="External"/><Relationship Id="rId668" Type="http://schemas.openxmlformats.org/officeDocument/2006/relationships/hyperlink" Target="mailto:natalia.ruiz@fla.com.co" TargetMode="External"/><Relationship Id="rId875" Type="http://schemas.openxmlformats.org/officeDocument/2006/relationships/hyperlink" Target="mailto:jorge.elejalde@antioquia.gov.co" TargetMode="External"/><Relationship Id="rId18" Type="http://schemas.openxmlformats.org/officeDocument/2006/relationships/hyperlink" Target="mailto:silvia.orozco@antioquia.gov.co" TargetMode="External"/><Relationship Id="rId528" Type="http://schemas.openxmlformats.org/officeDocument/2006/relationships/hyperlink" Target="mailto:camila.zapata@antioquia.gov.co" TargetMode="External"/><Relationship Id="rId735" Type="http://schemas.openxmlformats.org/officeDocument/2006/relationships/hyperlink" Target="mailto:hugo.parra@antioquia.gov.co" TargetMode="External"/><Relationship Id="rId167" Type="http://schemas.openxmlformats.org/officeDocument/2006/relationships/hyperlink" Target="mailto:dianapatricia.lopez@antioquia.gov.co" TargetMode="External"/><Relationship Id="rId374" Type="http://schemas.openxmlformats.org/officeDocument/2006/relationships/hyperlink" Target="mailto:piedaddelpilar.aragon@antioquia.gov.co" TargetMode="External"/><Relationship Id="rId581" Type="http://schemas.openxmlformats.org/officeDocument/2006/relationships/hyperlink" Target="mailto:natalia.ruiz@fla.com.co" TargetMode="External"/><Relationship Id="rId71" Type="http://schemas.openxmlformats.org/officeDocument/2006/relationships/hyperlink" Target="mailto:juan.velez@antioquia.gov.co" TargetMode="External"/><Relationship Id="rId234" Type="http://schemas.openxmlformats.org/officeDocument/2006/relationships/hyperlink" Target="https://www.contratos.gov.co/consultas/detalleProceso.do?numConstancia=18-15-7715546" TargetMode="External"/><Relationship Id="rId679" Type="http://schemas.openxmlformats.org/officeDocument/2006/relationships/hyperlink" Target="mailto:natalia.ruiz@fla.com.co" TargetMode="External"/><Relationship Id="rId802" Type="http://schemas.openxmlformats.org/officeDocument/2006/relationships/hyperlink" Target="mailto:carlos.escobar@antioquia.gov.co" TargetMode="External"/><Relationship Id="rId886" Type="http://schemas.openxmlformats.org/officeDocument/2006/relationships/hyperlink" Target="mailto:alexandra.alvarez@antioquia.gov.co" TargetMode="External"/><Relationship Id="rId2" Type="http://schemas.openxmlformats.org/officeDocument/2006/relationships/hyperlink" Target="mailto:paula.trujillo@antioquia.gov.co" TargetMode="External"/><Relationship Id="rId29" Type="http://schemas.openxmlformats.org/officeDocument/2006/relationships/hyperlink" Target="mailto:libardo.castrillon@antioquia.gov.co" TargetMode="External"/><Relationship Id="rId441" Type="http://schemas.openxmlformats.org/officeDocument/2006/relationships/hyperlink" Target="https://www.contratos.gov.co/consultas/detalleProceso.do?numConstancia=18-12-7606630" TargetMode="External"/><Relationship Id="rId539" Type="http://schemas.openxmlformats.org/officeDocument/2006/relationships/hyperlink" Target="mailto:natalia.ruiz@fla.com.co" TargetMode="External"/><Relationship Id="rId746" Type="http://schemas.openxmlformats.org/officeDocument/2006/relationships/hyperlink" Target="mailto:norman.harry@antioquia.gov.co" TargetMode="External"/><Relationship Id="rId178" Type="http://schemas.openxmlformats.org/officeDocument/2006/relationships/hyperlink" Target="mailto:dianapatricia.lopez@antioquia.gov.co" TargetMode="External"/><Relationship Id="rId301" Type="http://schemas.openxmlformats.org/officeDocument/2006/relationships/hyperlink" Target="mailto:santiago.morales@antioquia.gov.co" TargetMode="External"/><Relationship Id="rId82" Type="http://schemas.openxmlformats.org/officeDocument/2006/relationships/hyperlink" Target="mailto:jorge.patino@antioquia.gov.co" TargetMode="External"/><Relationship Id="rId385" Type="http://schemas.openxmlformats.org/officeDocument/2006/relationships/hyperlink" Target="mailto:bancodelagente@antioquia.gov.co" TargetMode="External"/><Relationship Id="rId592" Type="http://schemas.openxmlformats.org/officeDocument/2006/relationships/hyperlink" Target="mailto:natalia.ruiz@fla.com.co" TargetMode="External"/><Relationship Id="rId606" Type="http://schemas.openxmlformats.org/officeDocument/2006/relationships/hyperlink" Target="mailto:natalia.ruiz@fla.com.co" TargetMode="External"/><Relationship Id="rId813" Type="http://schemas.openxmlformats.org/officeDocument/2006/relationships/hyperlink" Target="mailto:carlos.escobar@antioquia.gov.co" TargetMode="External"/><Relationship Id="rId245" Type="http://schemas.openxmlformats.org/officeDocument/2006/relationships/hyperlink" Target="mailto:dianapatricia.lopez@antioquia.gov.co" TargetMode="External"/><Relationship Id="rId452" Type="http://schemas.openxmlformats.org/officeDocument/2006/relationships/hyperlink" Target="https://community.secop.gov.co/Public/Tendering/OpportunityDetail/Index?noticeUID=CO1.NTC.389950&amp;isFromPublicArea=True&amp;isModal=False" TargetMode="External"/><Relationship Id="rId105" Type="http://schemas.openxmlformats.org/officeDocument/2006/relationships/hyperlink" Target="mailto:jorge.patino@antioquia.gov.co" TargetMode="External"/><Relationship Id="rId312" Type="http://schemas.openxmlformats.org/officeDocument/2006/relationships/hyperlink" Target="mailto:santiago.morales@antioquia.gov.co" TargetMode="External"/><Relationship Id="rId757" Type="http://schemas.openxmlformats.org/officeDocument/2006/relationships/hyperlink" Target="mailto:jhonatan.suarez@antioquia.gov.co" TargetMode="External"/><Relationship Id="rId93" Type="http://schemas.openxmlformats.org/officeDocument/2006/relationships/hyperlink" Target="mailto:jorge.patino@antioquia.gov.co" TargetMode="External"/><Relationship Id="rId189" Type="http://schemas.openxmlformats.org/officeDocument/2006/relationships/hyperlink" Target="mailto:dianapatricia.lopez@antioquia.gov.co" TargetMode="External"/><Relationship Id="rId396" Type="http://schemas.openxmlformats.org/officeDocument/2006/relationships/hyperlink" Target="mailto:jose.mesa@antioquia.gov.co" TargetMode="External"/><Relationship Id="rId617" Type="http://schemas.openxmlformats.org/officeDocument/2006/relationships/hyperlink" Target="mailto:natalia.ruiz@fla.com.co" TargetMode="External"/><Relationship Id="rId824" Type="http://schemas.openxmlformats.org/officeDocument/2006/relationships/hyperlink" Target="mailto:carlos.escobar@antioquia.gov.co" TargetMode="External"/><Relationship Id="rId256" Type="http://schemas.openxmlformats.org/officeDocument/2006/relationships/hyperlink" Target="mailto:dianapatricia.lopez@antioquia.gov.co" TargetMode="External"/><Relationship Id="rId463" Type="http://schemas.openxmlformats.org/officeDocument/2006/relationships/hyperlink" Target="mailto:luz.martinez@antioquia.gov.co" TargetMode="External"/><Relationship Id="rId670" Type="http://schemas.openxmlformats.org/officeDocument/2006/relationships/hyperlink" Target="mailto:natalia.ruiz@fla.com.co" TargetMode="External"/><Relationship Id="rId116" Type="http://schemas.openxmlformats.org/officeDocument/2006/relationships/hyperlink" Target="mailto:dianapatricia.lopez@antioquia.gov.co" TargetMode="External"/><Relationship Id="rId323" Type="http://schemas.openxmlformats.org/officeDocument/2006/relationships/hyperlink" Target="mailto:santiago.morales@antioquia.gov.co" TargetMode="External"/><Relationship Id="rId530" Type="http://schemas.openxmlformats.org/officeDocument/2006/relationships/hyperlink" Target="mailto:camila.zapata@antioquia.gov.co" TargetMode="External"/><Relationship Id="rId768" Type="http://schemas.openxmlformats.org/officeDocument/2006/relationships/hyperlink" Target="mailto:gloria.munera@antioquia.gov.co" TargetMode="External"/><Relationship Id="rId20" Type="http://schemas.openxmlformats.org/officeDocument/2006/relationships/hyperlink" Target="mailto:jesus.palacios@antioquia.gov.co" TargetMode="External"/><Relationship Id="rId628" Type="http://schemas.openxmlformats.org/officeDocument/2006/relationships/hyperlink" Target="mailto:natalia.ruiz@fla.com.co" TargetMode="External"/><Relationship Id="rId835" Type="http://schemas.openxmlformats.org/officeDocument/2006/relationships/hyperlink" Target="mailto:carlos.escobar@antioquia.gov.co" TargetMode="External"/><Relationship Id="rId267" Type="http://schemas.openxmlformats.org/officeDocument/2006/relationships/hyperlink" Target="https://www.contratos.gov.co/consultas/detalleProceso.do?numConstancia=18-1-187486" TargetMode="External"/><Relationship Id="rId474" Type="http://schemas.openxmlformats.org/officeDocument/2006/relationships/hyperlink" Target="mailto:henry.carvajal@antioquia.gov.co" TargetMode="External"/><Relationship Id="rId127" Type="http://schemas.openxmlformats.org/officeDocument/2006/relationships/hyperlink" Target="https://www.contratos.gov.co/consultas/detalleProceso.do?numConstancia=17-4-7272540" TargetMode="External"/><Relationship Id="rId681" Type="http://schemas.openxmlformats.org/officeDocument/2006/relationships/hyperlink" Target="mailto:natalia.ruiz@fla.com.co" TargetMode="External"/><Relationship Id="rId779" Type="http://schemas.openxmlformats.org/officeDocument/2006/relationships/hyperlink" Target="mailto:carlos.escobar@antioquia.gov.co" TargetMode="External"/><Relationship Id="rId31" Type="http://schemas.openxmlformats.org/officeDocument/2006/relationships/hyperlink" Target="mailto:libardo.castrillon@antioquia.gov.co" TargetMode="External"/><Relationship Id="rId334" Type="http://schemas.openxmlformats.org/officeDocument/2006/relationships/hyperlink" Target="mailto:santiago.morales@antioquia.gov.co" TargetMode="External"/><Relationship Id="rId541" Type="http://schemas.openxmlformats.org/officeDocument/2006/relationships/hyperlink" Target="mailto:natalia.ruiz@fla.com.co" TargetMode="External"/><Relationship Id="rId639" Type="http://schemas.openxmlformats.org/officeDocument/2006/relationships/hyperlink" Target="mailto:natalia.ruiz@fla.com.co" TargetMode="External"/><Relationship Id="rId180" Type="http://schemas.openxmlformats.org/officeDocument/2006/relationships/hyperlink" Target="mailto:dianapatricia.lopez@antioquia.gov.co" TargetMode="External"/><Relationship Id="rId278" Type="http://schemas.openxmlformats.org/officeDocument/2006/relationships/hyperlink" Target="https://www.contratos.gov.co/consultas/detalleProceso.do?numConstancia=18-1-187505" TargetMode="External"/><Relationship Id="rId401" Type="http://schemas.openxmlformats.org/officeDocument/2006/relationships/hyperlink" Target="mailto:donaldy.giraldo@antioquia.gov.co" TargetMode="External"/><Relationship Id="rId846" Type="http://schemas.openxmlformats.org/officeDocument/2006/relationships/hyperlink" Target="mailto:carlos.escobar@antioquia.gov.co" TargetMode="External"/><Relationship Id="rId485" Type="http://schemas.openxmlformats.org/officeDocument/2006/relationships/hyperlink" Target="mailto:henry.carvajal@antioquia.gov.co" TargetMode="External"/><Relationship Id="rId692" Type="http://schemas.openxmlformats.org/officeDocument/2006/relationships/hyperlink" Target="mailto:natalia.ruiz@fla.com.co" TargetMode="External"/><Relationship Id="rId706" Type="http://schemas.openxmlformats.org/officeDocument/2006/relationships/hyperlink" Target="mailto:aicardo.urrego@antioquia.gov.co" TargetMode="External"/><Relationship Id="rId42" Type="http://schemas.openxmlformats.org/officeDocument/2006/relationships/hyperlink" Target="https://www.contratos.gov.co/consultas/detalleProceso.do?numConstancia=17-15-7471975" TargetMode="External"/><Relationship Id="rId138" Type="http://schemas.openxmlformats.org/officeDocument/2006/relationships/hyperlink" Target="mailto:dianapatricia.lopez@antioquia.gov.co" TargetMode="External"/><Relationship Id="rId345" Type="http://schemas.openxmlformats.org/officeDocument/2006/relationships/hyperlink" Target="mailto:santiago.morales@antioquia.gov.co" TargetMode="External"/><Relationship Id="rId552" Type="http://schemas.openxmlformats.org/officeDocument/2006/relationships/hyperlink" Target="mailto:natalia.ruiz@fla.com.co" TargetMode="External"/><Relationship Id="rId191" Type="http://schemas.openxmlformats.org/officeDocument/2006/relationships/hyperlink" Target="mailto:dianapatricia.lopez@antioquia.gov.co" TargetMode="External"/><Relationship Id="rId205" Type="http://schemas.openxmlformats.org/officeDocument/2006/relationships/hyperlink" Target="mailto:dianapatricia.lopez@antioquia.gov.co" TargetMode="External"/><Relationship Id="rId412" Type="http://schemas.openxmlformats.org/officeDocument/2006/relationships/hyperlink" Target="mailto:william.vegaa@antioquia.gov.co" TargetMode="External"/><Relationship Id="rId857" Type="http://schemas.openxmlformats.org/officeDocument/2006/relationships/hyperlink" Target="mailto:carlos.escobar@antioquia.gov.co" TargetMode="External"/><Relationship Id="rId289" Type="http://schemas.openxmlformats.org/officeDocument/2006/relationships/hyperlink" Target="https://www.contratos.gov.co/consultas/detalleProceso.do?numConstancia=15-1-140110" TargetMode="External"/><Relationship Id="rId496" Type="http://schemas.openxmlformats.org/officeDocument/2006/relationships/hyperlink" Target="mailto:henry.carvajal@antioquia.gov.co" TargetMode="External"/><Relationship Id="rId717" Type="http://schemas.openxmlformats.org/officeDocument/2006/relationships/hyperlink" Target="mailto:hugo.parra@antioquia.gov.co" TargetMode="External"/><Relationship Id="rId53" Type="http://schemas.openxmlformats.org/officeDocument/2006/relationships/hyperlink" Target="mailto:angela.ortega@antioquia.gov.co" TargetMode="External"/><Relationship Id="rId149" Type="http://schemas.openxmlformats.org/officeDocument/2006/relationships/hyperlink" Target="https://www.contratos.gov.co/consultas/detalleProceso.do?numConstancia=17-1-181536" TargetMode="External"/><Relationship Id="rId356" Type="http://schemas.openxmlformats.org/officeDocument/2006/relationships/hyperlink" Target="mailto:santiago.morales@antioquia.gov.co" TargetMode="External"/><Relationship Id="rId563" Type="http://schemas.openxmlformats.org/officeDocument/2006/relationships/hyperlink" Target="mailto:natalia.ruiz@fla.com.co" TargetMode="External"/><Relationship Id="rId770" Type="http://schemas.openxmlformats.org/officeDocument/2006/relationships/hyperlink" Target="mailto:grecia.morales@antioquia.gov.co" TargetMode="External"/><Relationship Id="rId216" Type="http://schemas.openxmlformats.org/officeDocument/2006/relationships/hyperlink" Target="https://www.contratos.gov.co/consultas/detalleProceso.do?numConstancia=18-1-186122" TargetMode="External"/><Relationship Id="rId423" Type="http://schemas.openxmlformats.org/officeDocument/2006/relationships/hyperlink" Target="https://www.contratos.gov.co/consultas/detalleProceso.do?numConstancia=17-4-7373218" TargetMode="External"/><Relationship Id="rId868" Type="http://schemas.openxmlformats.org/officeDocument/2006/relationships/hyperlink" Target="mailto:maria.ortega@antioquia.gov.co" TargetMode="External"/><Relationship Id="rId630" Type="http://schemas.openxmlformats.org/officeDocument/2006/relationships/hyperlink" Target="mailto:natalia.ruiz@fla.com.co" TargetMode="External"/><Relationship Id="rId728" Type="http://schemas.openxmlformats.org/officeDocument/2006/relationships/hyperlink" Target="mailto:hugo.parra@antioquia.gov.co" TargetMode="External"/><Relationship Id="rId64" Type="http://schemas.openxmlformats.org/officeDocument/2006/relationships/hyperlink" Target="mailto:deysyalexandra.yepes@antioquia.gov.co" TargetMode="External"/><Relationship Id="rId367" Type="http://schemas.openxmlformats.org/officeDocument/2006/relationships/hyperlink" Target="mailto:jorge.duran@antioquia.gov.co" TargetMode="External"/><Relationship Id="rId574" Type="http://schemas.openxmlformats.org/officeDocument/2006/relationships/hyperlink" Target="mailto:natalia.ruiz@fla.com.co" TargetMode="External"/><Relationship Id="rId227" Type="http://schemas.openxmlformats.org/officeDocument/2006/relationships/hyperlink" Target="https://www.contratos.gov.co/consultas/detalleProceso.do?numConstancia=18-15-7706125" TargetMode="External"/><Relationship Id="rId781" Type="http://schemas.openxmlformats.org/officeDocument/2006/relationships/hyperlink" Target="mailto:carlos.escobar@antioquia.gov.co" TargetMode="External"/><Relationship Id="rId879" Type="http://schemas.openxmlformats.org/officeDocument/2006/relationships/hyperlink" Target="mailto:jorge.elejalde@antioquia.gov.co" TargetMode="External"/><Relationship Id="rId434" Type="http://schemas.openxmlformats.org/officeDocument/2006/relationships/hyperlink" Target="mailto:javier.londono@antioquia.gov.co" TargetMode="External"/><Relationship Id="rId641" Type="http://schemas.openxmlformats.org/officeDocument/2006/relationships/hyperlink" Target="mailto:natalia.ruiz@fla.com.co" TargetMode="External"/><Relationship Id="rId739" Type="http://schemas.openxmlformats.org/officeDocument/2006/relationships/hyperlink" Target="mailto:victoria.ramirez@antioquia.gov.co" TargetMode="External"/><Relationship Id="rId280" Type="http://schemas.openxmlformats.org/officeDocument/2006/relationships/hyperlink" Target="https://www.contratos.gov.co/consultas/detalleProceso.do?numConstancia=18-1-187507" TargetMode="External"/><Relationship Id="rId501" Type="http://schemas.openxmlformats.org/officeDocument/2006/relationships/hyperlink" Target="mailto:henry.carvajal@antioquia.gov.co" TargetMode="External"/><Relationship Id="rId75" Type="http://schemas.openxmlformats.org/officeDocument/2006/relationships/hyperlink" Target="mailto:deysyalexandra.yepes@antioquia.gov.co" TargetMode="External"/><Relationship Id="rId140" Type="http://schemas.openxmlformats.org/officeDocument/2006/relationships/hyperlink" Target="mailto:Lucas.Jaramillo@antioquia.gov.co" TargetMode="External"/><Relationship Id="rId378" Type="http://schemas.openxmlformats.org/officeDocument/2006/relationships/hyperlink" Target="mailto:harlinton.arango@antioquia.gov.co" TargetMode="External"/><Relationship Id="rId585" Type="http://schemas.openxmlformats.org/officeDocument/2006/relationships/hyperlink" Target="mailto:natalia.ruiz@fla.com.co" TargetMode="External"/><Relationship Id="rId792" Type="http://schemas.openxmlformats.org/officeDocument/2006/relationships/hyperlink" Target="mailto:carlos.escobar@antioquia.gov.co" TargetMode="External"/><Relationship Id="rId806" Type="http://schemas.openxmlformats.org/officeDocument/2006/relationships/hyperlink" Target="mailto:carlos.escobar@antioquia.gov.co" TargetMode="External"/><Relationship Id="rId6" Type="http://schemas.openxmlformats.org/officeDocument/2006/relationships/hyperlink" Target="mailto:mauro.gutierrez@antioquia.gov.co" TargetMode="External"/><Relationship Id="rId238" Type="http://schemas.openxmlformats.org/officeDocument/2006/relationships/hyperlink" Target="mailto:dianapatricia.lopez@antioquia.gov.co" TargetMode="External"/><Relationship Id="rId445" Type="http://schemas.openxmlformats.org/officeDocument/2006/relationships/hyperlink" Target="mailto:juan.gallegoosorio@antioquia.gov.co" TargetMode="External"/><Relationship Id="rId652" Type="http://schemas.openxmlformats.org/officeDocument/2006/relationships/hyperlink" Target="mailto:natalia.ruiz@fla.com.co" TargetMode="External"/><Relationship Id="rId291" Type="http://schemas.openxmlformats.org/officeDocument/2006/relationships/hyperlink" Target="https://www.contratos.gov.co/consultas/detalleProceso.do?numConstancia=18-1-188066" TargetMode="External"/><Relationship Id="rId305" Type="http://schemas.openxmlformats.org/officeDocument/2006/relationships/hyperlink" Target="mailto:santiago.morales@antioquia.gov.co" TargetMode="External"/><Relationship Id="rId512" Type="http://schemas.openxmlformats.org/officeDocument/2006/relationships/hyperlink" Target="mailto:jvergarhe@antioquia.gov.co" TargetMode="External"/><Relationship Id="rId86" Type="http://schemas.openxmlformats.org/officeDocument/2006/relationships/hyperlink" Target="mailto:jorge.patino@antioquia.gov.co" TargetMode="External"/><Relationship Id="rId151" Type="http://schemas.openxmlformats.org/officeDocument/2006/relationships/hyperlink" Target="https://www.contratos.gov.co/consultas/detalleProceso.do?numConstancia=17-1-181545" TargetMode="External"/><Relationship Id="rId389" Type="http://schemas.openxmlformats.org/officeDocument/2006/relationships/hyperlink" Target="mailto:juandavid.garcia@antioquia.gov.co" TargetMode="External"/><Relationship Id="rId596" Type="http://schemas.openxmlformats.org/officeDocument/2006/relationships/hyperlink" Target="mailto:natalia.ruiz@fla.com.co" TargetMode="External"/><Relationship Id="rId817" Type="http://schemas.openxmlformats.org/officeDocument/2006/relationships/hyperlink" Target="mailto:carlos.escobar@antioquia.gov.co" TargetMode="External"/><Relationship Id="rId249" Type="http://schemas.openxmlformats.org/officeDocument/2006/relationships/hyperlink" Target="mailto:dianapatricia.lopez@antioquia.gov.co" TargetMode="External"/><Relationship Id="rId456" Type="http://schemas.openxmlformats.org/officeDocument/2006/relationships/hyperlink" Target="mailto:jose.mesa@antioquia.gov.co" TargetMode="External"/><Relationship Id="rId663" Type="http://schemas.openxmlformats.org/officeDocument/2006/relationships/hyperlink" Target="mailto:natalia.ruiz@fla.com.co" TargetMode="External"/><Relationship Id="rId870" Type="http://schemas.openxmlformats.org/officeDocument/2006/relationships/hyperlink" Target="mailto:maria.ortega@antioquia.gov.co" TargetMode="External"/><Relationship Id="rId13" Type="http://schemas.openxmlformats.org/officeDocument/2006/relationships/hyperlink" Target="mailto:jaime.fernandez@antioquia.gov.co" TargetMode="External"/><Relationship Id="rId109" Type="http://schemas.openxmlformats.org/officeDocument/2006/relationships/hyperlink" Target="mailto:jorge.patino@antioquia.gov.co" TargetMode="External"/><Relationship Id="rId316" Type="http://schemas.openxmlformats.org/officeDocument/2006/relationships/hyperlink" Target="mailto:santiago.morales@antioquia.gov.co" TargetMode="External"/><Relationship Id="rId523" Type="http://schemas.openxmlformats.org/officeDocument/2006/relationships/hyperlink" Target="mailto:jorge.canas@antioquia.gov.co" TargetMode="External"/><Relationship Id="rId97" Type="http://schemas.openxmlformats.org/officeDocument/2006/relationships/hyperlink" Target="mailto:jorge.patino@antioquia.gov.co" TargetMode="External"/><Relationship Id="rId730" Type="http://schemas.openxmlformats.org/officeDocument/2006/relationships/hyperlink" Target="mailto:carlosalberto.marin@antioquia.gov.co" TargetMode="External"/><Relationship Id="rId828" Type="http://schemas.openxmlformats.org/officeDocument/2006/relationships/hyperlink" Target="mailto:carlos.escobar@antioquia.gov.co" TargetMode="External"/><Relationship Id="rId162" Type="http://schemas.openxmlformats.org/officeDocument/2006/relationships/hyperlink" Target="mailto:dianapatricia.lopez@antioquia.gov.co" TargetMode="External"/><Relationship Id="rId467" Type="http://schemas.openxmlformats.org/officeDocument/2006/relationships/hyperlink" Target="mailto:santiago.marin@antioquia.gov.co" TargetMode="External"/><Relationship Id="rId674" Type="http://schemas.openxmlformats.org/officeDocument/2006/relationships/hyperlink" Target="mailto:natalia.ruiz@fla.com.co" TargetMode="External"/><Relationship Id="rId881" Type="http://schemas.openxmlformats.org/officeDocument/2006/relationships/hyperlink" Target="mailto:maria.norena@antioquia.gov.co" TargetMode="External"/><Relationship Id="rId24" Type="http://schemas.openxmlformats.org/officeDocument/2006/relationships/hyperlink" Target="mailto:jesus.zapata@antioquia.gov.co" TargetMode="External"/><Relationship Id="rId327" Type="http://schemas.openxmlformats.org/officeDocument/2006/relationships/hyperlink" Target="mailto:santiago.morales@antioquia.gov.co" TargetMode="External"/><Relationship Id="rId534" Type="http://schemas.openxmlformats.org/officeDocument/2006/relationships/hyperlink" Target="mailto:natalia.ruiz@fla.com.co" TargetMode="External"/><Relationship Id="rId741" Type="http://schemas.openxmlformats.org/officeDocument/2006/relationships/hyperlink" Target="mailto:victoria.ramirez@antioquia.gov.co" TargetMode="External"/><Relationship Id="rId839" Type="http://schemas.openxmlformats.org/officeDocument/2006/relationships/hyperlink" Target="mailto:carlos.escobar@antioquia.gov.co" TargetMode="External"/><Relationship Id="rId173" Type="http://schemas.openxmlformats.org/officeDocument/2006/relationships/hyperlink" Target="mailto:dianapatricia.lopez@antioquia.gov.co" TargetMode="External"/><Relationship Id="rId380" Type="http://schemas.openxmlformats.org/officeDocument/2006/relationships/hyperlink" Target="mailto:diana.taborda@antioquia.gov.co" TargetMode="External"/><Relationship Id="rId601" Type="http://schemas.openxmlformats.org/officeDocument/2006/relationships/hyperlink" Target="mailto:natalia.ruiz@fla.com.co" TargetMode="External"/><Relationship Id="rId240" Type="http://schemas.openxmlformats.org/officeDocument/2006/relationships/hyperlink" Target="mailto:dianapatricia.lopez@antioquia.gov.co" TargetMode="External"/><Relationship Id="rId478" Type="http://schemas.openxmlformats.org/officeDocument/2006/relationships/hyperlink" Target="mailto:henry.carvajal@antioquia.gov.co" TargetMode="External"/><Relationship Id="rId685" Type="http://schemas.openxmlformats.org/officeDocument/2006/relationships/hyperlink" Target="mailto:natalia.ruiz@fla.com.co" TargetMode="External"/><Relationship Id="rId35" Type="http://schemas.openxmlformats.org/officeDocument/2006/relationships/hyperlink" Target="mailto:wilson.villa@antioquia.gov.co" TargetMode="External"/><Relationship Id="rId100" Type="http://schemas.openxmlformats.org/officeDocument/2006/relationships/hyperlink" Target="mailto:jorge.patino@antioquia.gov.co" TargetMode="External"/><Relationship Id="rId338" Type="http://schemas.openxmlformats.org/officeDocument/2006/relationships/hyperlink" Target="mailto:santiago.morales@antioquia.gov.co" TargetMode="External"/><Relationship Id="rId545" Type="http://schemas.openxmlformats.org/officeDocument/2006/relationships/hyperlink" Target="mailto:natalia.ruiz@fla.com.co" TargetMode="External"/><Relationship Id="rId752" Type="http://schemas.openxmlformats.org/officeDocument/2006/relationships/hyperlink" Target="mailto:norman.harry@antioquia.gov.co" TargetMode="External"/><Relationship Id="rId184" Type="http://schemas.openxmlformats.org/officeDocument/2006/relationships/hyperlink" Target="mailto:dianapatricia.lopez@antioquia.gov.co" TargetMode="External"/><Relationship Id="rId391" Type="http://schemas.openxmlformats.org/officeDocument/2006/relationships/hyperlink" Target="mailto:juan.gallegoosorio@antioquia.gov.co" TargetMode="External"/><Relationship Id="rId405" Type="http://schemas.openxmlformats.org/officeDocument/2006/relationships/hyperlink" Target="mailto:javier.londono@antioquia.gov.co" TargetMode="External"/><Relationship Id="rId612" Type="http://schemas.openxmlformats.org/officeDocument/2006/relationships/hyperlink" Target="mailto:natalia.ruiz@fla.com.co" TargetMode="External"/><Relationship Id="rId251" Type="http://schemas.openxmlformats.org/officeDocument/2006/relationships/hyperlink" Target="mailto:dianapatricia.lopez@antioquia.gov.co" TargetMode="External"/><Relationship Id="rId489" Type="http://schemas.openxmlformats.org/officeDocument/2006/relationships/hyperlink" Target="mailto:henry.carvajal@antioquia.gov.co" TargetMode="External"/><Relationship Id="rId696" Type="http://schemas.openxmlformats.org/officeDocument/2006/relationships/hyperlink" Target="mailto:natalia.ruiz@fla.com.co" TargetMode="External"/><Relationship Id="rId46" Type="http://schemas.openxmlformats.org/officeDocument/2006/relationships/hyperlink" Target="mailto:luis.mesa@antioquia.gov.co" TargetMode="External"/><Relationship Id="rId349" Type="http://schemas.openxmlformats.org/officeDocument/2006/relationships/hyperlink" Target="mailto:santiago.morales@antioquia.gov.co" TargetMode="External"/><Relationship Id="rId556" Type="http://schemas.openxmlformats.org/officeDocument/2006/relationships/hyperlink" Target="mailto:natalia.ruiz@fla.com.co" TargetMode="External"/><Relationship Id="rId763" Type="http://schemas.openxmlformats.org/officeDocument/2006/relationships/hyperlink" Target="mailto:johnjairo.guerra@antioquia.gov.co" TargetMode="External"/><Relationship Id="rId111" Type="http://schemas.openxmlformats.org/officeDocument/2006/relationships/hyperlink" Target="mailto:jorge.patino@antioquia.gov.co" TargetMode="External"/><Relationship Id="rId195" Type="http://schemas.openxmlformats.org/officeDocument/2006/relationships/hyperlink" Target="mailto:dianapatricia.lopez@antioquia.gov.co" TargetMode="External"/><Relationship Id="rId209" Type="http://schemas.openxmlformats.org/officeDocument/2006/relationships/hyperlink" Target="mailto:dianapatricia.lopez@antioquia.gov.co" TargetMode="External"/><Relationship Id="rId416" Type="http://schemas.openxmlformats.org/officeDocument/2006/relationships/hyperlink" Target="https://www.contratos.gov.co/consultas/detalleProceso.do?numConstancia=17-12-6959197" TargetMode="External"/><Relationship Id="rId623" Type="http://schemas.openxmlformats.org/officeDocument/2006/relationships/hyperlink" Target="mailto:natalia.ruiz@fla.com.co" TargetMode="External"/><Relationship Id="rId830" Type="http://schemas.openxmlformats.org/officeDocument/2006/relationships/hyperlink" Target="mailto:carlos.escobar@antioquia.gov.co" TargetMode="External"/><Relationship Id="rId57" Type="http://schemas.openxmlformats.org/officeDocument/2006/relationships/hyperlink" Target="mailto:angela.ortega@antioquia.gov.co" TargetMode="External"/><Relationship Id="rId262" Type="http://schemas.openxmlformats.org/officeDocument/2006/relationships/hyperlink" Target="mailto:dianapatricia.lopez@antioquia.gov.co" TargetMode="External"/><Relationship Id="rId567" Type="http://schemas.openxmlformats.org/officeDocument/2006/relationships/hyperlink" Target="mailto:natalia.ruiz@fla.com.co" TargetMode="External"/><Relationship Id="rId122" Type="http://schemas.openxmlformats.org/officeDocument/2006/relationships/hyperlink" Target="https://www.contratos.gov.co/consultas/detalleProceso.do?numConstancia=17-13-7314786" TargetMode="External"/><Relationship Id="rId774" Type="http://schemas.openxmlformats.org/officeDocument/2006/relationships/hyperlink" Target="mailto:gloria.munera@antioquia.gov.co" TargetMode="External"/><Relationship Id="rId427" Type="http://schemas.openxmlformats.org/officeDocument/2006/relationships/hyperlink" Target="https://www.contratos.gov.co/consultas/detalleProceso.do?numConstancia=17-12-7119225" TargetMode="External"/><Relationship Id="rId469" Type="http://schemas.openxmlformats.org/officeDocument/2006/relationships/hyperlink" Target="mailto:santiago.marin@antioquia.gov.co" TargetMode="External"/><Relationship Id="rId634" Type="http://schemas.openxmlformats.org/officeDocument/2006/relationships/hyperlink" Target="mailto:natalia.ruiz@fla.com.co" TargetMode="External"/><Relationship Id="rId676" Type="http://schemas.openxmlformats.org/officeDocument/2006/relationships/hyperlink" Target="mailto:natalia.ruiz@fla.com.co" TargetMode="External"/><Relationship Id="rId841" Type="http://schemas.openxmlformats.org/officeDocument/2006/relationships/hyperlink" Target="mailto:carlos.escobar@antioquia.gov.co" TargetMode="External"/><Relationship Id="rId883" Type="http://schemas.openxmlformats.org/officeDocument/2006/relationships/hyperlink" Target="mailto:luisfernando.palacio@antioquia.gov.co" TargetMode="External"/><Relationship Id="rId26" Type="http://schemas.openxmlformats.org/officeDocument/2006/relationships/hyperlink" Target="mailto:gullermo.toro@antioquia.gov.co" TargetMode="External"/><Relationship Id="rId231" Type="http://schemas.openxmlformats.org/officeDocument/2006/relationships/hyperlink" Target="https://www.contratos.gov.co/consultas/detalleProceso.do?numConstancia=18-15-7713130" TargetMode="External"/><Relationship Id="rId273" Type="http://schemas.openxmlformats.org/officeDocument/2006/relationships/hyperlink" Target="https://www.contratos.gov.co/consultas/detalleProceso.do?numConstancia=18-1-187501" TargetMode="External"/><Relationship Id="rId329" Type="http://schemas.openxmlformats.org/officeDocument/2006/relationships/hyperlink" Target="mailto:santiago.morales@antioquia.gov.co" TargetMode="External"/><Relationship Id="rId480" Type="http://schemas.openxmlformats.org/officeDocument/2006/relationships/hyperlink" Target="mailto:henry.carvajal@antioquia.gov.co" TargetMode="External"/><Relationship Id="rId536" Type="http://schemas.openxmlformats.org/officeDocument/2006/relationships/hyperlink" Target="mailto:natalia.ruiz@fla.com.co" TargetMode="External"/><Relationship Id="rId701" Type="http://schemas.openxmlformats.org/officeDocument/2006/relationships/hyperlink" Target="mailto:natalia.ruiz@fla.com.co" TargetMode="External"/><Relationship Id="rId68" Type="http://schemas.openxmlformats.org/officeDocument/2006/relationships/hyperlink" Target="mailto:diego.agudeloz@antioquia.gov.co" TargetMode="External"/><Relationship Id="rId133" Type="http://schemas.openxmlformats.org/officeDocument/2006/relationships/hyperlink" Target="https://www.contratos.gov.co/consultas/detalleProceso.do?numConstancia=17-4-7275500" TargetMode="External"/><Relationship Id="rId175" Type="http://schemas.openxmlformats.org/officeDocument/2006/relationships/hyperlink" Target="mailto:dianapatricia.lopez@antioquia.gov.co" TargetMode="External"/><Relationship Id="rId340" Type="http://schemas.openxmlformats.org/officeDocument/2006/relationships/hyperlink" Target="mailto:santiago.morales@antioquia.gov.co" TargetMode="External"/><Relationship Id="rId578" Type="http://schemas.openxmlformats.org/officeDocument/2006/relationships/hyperlink" Target="mailto:natalia.ruiz@fla.com.co" TargetMode="External"/><Relationship Id="rId743" Type="http://schemas.openxmlformats.org/officeDocument/2006/relationships/hyperlink" Target="mailto:hugo.parra@antioquia.gov.co" TargetMode="External"/><Relationship Id="rId785" Type="http://schemas.openxmlformats.org/officeDocument/2006/relationships/hyperlink" Target="mailto:carlos.escobar@antioquia.gov.co" TargetMode="External"/><Relationship Id="rId200" Type="http://schemas.openxmlformats.org/officeDocument/2006/relationships/hyperlink" Target="mailto:dianapatricia.lopez@antioquia.gov.co" TargetMode="External"/><Relationship Id="rId382" Type="http://schemas.openxmlformats.org/officeDocument/2006/relationships/hyperlink" Target="mailto:cyomara.rios@antioquia.gov.co" TargetMode="External"/><Relationship Id="rId438" Type="http://schemas.openxmlformats.org/officeDocument/2006/relationships/hyperlink" Target="https://www.contratos.gov.co/consultas/detalleProceso.do?numConstancia=18-12-7545428" TargetMode="External"/><Relationship Id="rId603" Type="http://schemas.openxmlformats.org/officeDocument/2006/relationships/hyperlink" Target="mailto:natalia.ruiz@fla.com.co" TargetMode="External"/><Relationship Id="rId645" Type="http://schemas.openxmlformats.org/officeDocument/2006/relationships/hyperlink" Target="mailto:natalia.ruiz@fla.com.co" TargetMode="External"/><Relationship Id="rId687" Type="http://schemas.openxmlformats.org/officeDocument/2006/relationships/hyperlink" Target="mailto:natalia.ruiz@fla.com.co" TargetMode="External"/><Relationship Id="rId810" Type="http://schemas.openxmlformats.org/officeDocument/2006/relationships/hyperlink" Target="mailto:carlos.escobar@antioquia.gov.co" TargetMode="External"/><Relationship Id="rId852" Type="http://schemas.openxmlformats.org/officeDocument/2006/relationships/hyperlink" Target="mailto:carlos.escobar@antioquia.gov.co" TargetMode="External"/><Relationship Id="rId242" Type="http://schemas.openxmlformats.org/officeDocument/2006/relationships/hyperlink" Target="mailto:dianapatricia.lopez@antioquia.gov.co" TargetMode="External"/><Relationship Id="rId284" Type="http://schemas.openxmlformats.org/officeDocument/2006/relationships/hyperlink" Target="https://www.contratos.gov.co/consultas/detalleProceso.do?numConstancia=15-1-140110" TargetMode="External"/><Relationship Id="rId491" Type="http://schemas.openxmlformats.org/officeDocument/2006/relationships/hyperlink" Target="mailto:henry.carvajal@antioquia.gov.co" TargetMode="External"/><Relationship Id="rId505" Type="http://schemas.openxmlformats.org/officeDocument/2006/relationships/hyperlink" Target="mailto:lorenzo.portocarrero@antioquia.gov.co" TargetMode="External"/><Relationship Id="rId712" Type="http://schemas.openxmlformats.org/officeDocument/2006/relationships/hyperlink" Target="mailto:hugo.parra@antioquia.gov.co" TargetMode="External"/><Relationship Id="rId37" Type="http://schemas.openxmlformats.org/officeDocument/2006/relationships/hyperlink" Target="mailto:wilson.villa@antioquia.gov.co" TargetMode="External"/><Relationship Id="rId79" Type="http://schemas.openxmlformats.org/officeDocument/2006/relationships/hyperlink" Target="mailto:deysyalexandra.yepes@antioquia.gov.co" TargetMode="External"/><Relationship Id="rId102" Type="http://schemas.openxmlformats.org/officeDocument/2006/relationships/hyperlink" Target="mailto:jorge.patino@antioquia.gov.co" TargetMode="External"/><Relationship Id="rId144" Type="http://schemas.openxmlformats.org/officeDocument/2006/relationships/hyperlink" Target="https://www.contratos.gov.co/consultas/detalleProceso.do?numConstancia=17-15-7236116" TargetMode="External"/><Relationship Id="rId547" Type="http://schemas.openxmlformats.org/officeDocument/2006/relationships/hyperlink" Target="mailto:natalia.ruiz@fla.com.co" TargetMode="External"/><Relationship Id="rId589" Type="http://schemas.openxmlformats.org/officeDocument/2006/relationships/hyperlink" Target="mailto:natalia.ruiz@fla.com.co" TargetMode="External"/><Relationship Id="rId754" Type="http://schemas.openxmlformats.org/officeDocument/2006/relationships/hyperlink" Target="mailto:melissa.urrego@antioquia,gov.co" TargetMode="External"/><Relationship Id="rId796" Type="http://schemas.openxmlformats.org/officeDocument/2006/relationships/hyperlink" Target="mailto:carlos.escobar@antioquia.gov.co" TargetMode="External"/><Relationship Id="rId90" Type="http://schemas.openxmlformats.org/officeDocument/2006/relationships/hyperlink" Target="mailto:jorge.patino@antioquia.gov.co" TargetMode="External"/><Relationship Id="rId186" Type="http://schemas.openxmlformats.org/officeDocument/2006/relationships/hyperlink" Target="mailto:dianapatricia.lopez@antioquia.gov.co" TargetMode="External"/><Relationship Id="rId351" Type="http://schemas.openxmlformats.org/officeDocument/2006/relationships/hyperlink" Target="mailto:santiago.morales@antioquia.gov.co" TargetMode="External"/><Relationship Id="rId393" Type="http://schemas.openxmlformats.org/officeDocument/2006/relationships/hyperlink" Target="mailto:juan.gallegoosorio@antioquia.gov.co" TargetMode="External"/><Relationship Id="rId407" Type="http://schemas.openxmlformats.org/officeDocument/2006/relationships/hyperlink" Target="mailto:santiago.marin@antioquia.gov.co" TargetMode="External"/><Relationship Id="rId449" Type="http://schemas.openxmlformats.org/officeDocument/2006/relationships/hyperlink" Target="mailto:luz.martinez@antioquia.gov.co" TargetMode="External"/><Relationship Id="rId614" Type="http://schemas.openxmlformats.org/officeDocument/2006/relationships/hyperlink" Target="mailto:natalia.ruiz@fla.com.co" TargetMode="External"/><Relationship Id="rId656" Type="http://schemas.openxmlformats.org/officeDocument/2006/relationships/hyperlink" Target="mailto:natalia.ruiz@fla.com.co" TargetMode="External"/><Relationship Id="rId821" Type="http://schemas.openxmlformats.org/officeDocument/2006/relationships/hyperlink" Target="mailto:carlos.escobar@antioquia.gov.co" TargetMode="External"/><Relationship Id="rId863" Type="http://schemas.openxmlformats.org/officeDocument/2006/relationships/hyperlink" Target="mailto:clara.ortiz@antioquia.gov.co" TargetMode="External"/><Relationship Id="rId211" Type="http://schemas.openxmlformats.org/officeDocument/2006/relationships/hyperlink" Target="mailto:dianapatricia.lopez@antioquia.gov.co" TargetMode="External"/><Relationship Id="rId253" Type="http://schemas.openxmlformats.org/officeDocument/2006/relationships/hyperlink" Target="mailto:dianapatricia.lopez@antioquia.gov.co" TargetMode="External"/><Relationship Id="rId295" Type="http://schemas.openxmlformats.org/officeDocument/2006/relationships/hyperlink" Target="mailto:santiago.morales@antioquia.gov.co" TargetMode="External"/><Relationship Id="rId309" Type="http://schemas.openxmlformats.org/officeDocument/2006/relationships/hyperlink" Target="mailto:santiago.morales@antioquia.gov.co" TargetMode="External"/><Relationship Id="rId460" Type="http://schemas.openxmlformats.org/officeDocument/2006/relationships/hyperlink" Target="https://community.secop.gov.co/Public/Tendering/ContractNoticeManagement/Index?currentLanguage=es-CO&amp;Page=login&amp;Country=CO&amp;SkinName=CCE" TargetMode="External"/><Relationship Id="rId516" Type="http://schemas.openxmlformats.org/officeDocument/2006/relationships/hyperlink" Target="mailto:jvergarhe@antioquia.gov.co" TargetMode="External"/><Relationship Id="rId698" Type="http://schemas.openxmlformats.org/officeDocument/2006/relationships/hyperlink" Target="mailto:natalia.ruiz@fla.com.co" TargetMode="External"/><Relationship Id="rId48" Type="http://schemas.openxmlformats.org/officeDocument/2006/relationships/hyperlink" Target="mailto:luis.mesa@antioquia.gov.co" TargetMode="External"/><Relationship Id="rId113" Type="http://schemas.openxmlformats.org/officeDocument/2006/relationships/hyperlink" Target="mailto:Lucas.Jaramillo@antioquia.gov.co" TargetMode="External"/><Relationship Id="rId320" Type="http://schemas.openxmlformats.org/officeDocument/2006/relationships/hyperlink" Target="mailto:santiago.morales@antioquia.gov.co" TargetMode="External"/><Relationship Id="rId558" Type="http://schemas.openxmlformats.org/officeDocument/2006/relationships/hyperlink" Target="mailto:natalia.ruiz@fla.com.co" TargetMode="External"/><Relationship Id="rId723" Type="http://schemas.openxmlformats.org/officeDocument/2006/relationships/hyperlink" Target="mailto:hugo.parra@antioquia.gov.co" TargetMode="External"/><Relationship Id="rId765" Type="http://schemas.openxmlformats.org/officeDocument/2006/relationships/hyperlink" Target="mailto:gloria.munera@antioquia.gov.co" TargetMode="External"/><Relationship Id="rId155" Type="http://schemas.openxmlformats.org/officeDocument/2006/relationships/hyperlink" Target="mailto:dianapatricia.lopez@antioquia.gov.co" TargetMode="External"/><Relationship Id="rId197" Type="http://schemas.openxmlformats.org/officeDocument/2006/relationships/hyperlink" Target="mailto:dianapatricia.lopez@antioquia.gov.co" TargetMode="External"/><Relationship Id="rId362" Type="http://schemas.openxmlformats.org/officeDocument/2006/relationships/hyperlink" Target="mailto:santiago.morales@antioquia.gov.co" TargetMode="External"/><Relationship Id="rId418" Type="http://schemas.openxmlformats.org/officeDocument/2006/relationships/hyperlink" Target="https://www.contratos.gov.co/consultas/resultadoListadoProcesos.jsp" TargetMode="External"/><Relationship Id="rId625" Type="http://schemas.openxmlformats.org/officeDocument/2006/relationships/hyperlink" Target="mailto:natalia.ruiz@fla.com.co" TargetMode="External"/><Relationship Id="rId832" Type="http://schemas.openxmlformats.org/officeDocument/2006/relationships/hyperlink" Target="mailto:carlos.escobar@antioquia.gov.co" TargetMode="External"/><Relationship Id="rId222" Type="http://schemas.openxmlformats.org/officeDocument/2006/relationships/hyperlink" Target="https://www.contratos.gov.co/consultas/detalleProceso.do?numConstancia=18-1-186143" TargetMode="External"/><Relationship Id="rId264" Type="http://schemas.openxmlformats.org/officeDocument/2006/relationships/hyperlink" Target="mailto:dianapatricia.lopez@antioquia.gov.co" TargetMode="External"/><Relationship Id="rId471" Type="http://schemas.openxmlformats.org/officeDocument/2006/relationships/hyperlink" Target="https://www.contratos.gov.co/consultas/detalleProceso.do?numConstancia=17-1-178723" TargetMode="External"/><Relationship Id="rId667" Type="http://schemas.openxmlformats.org/officeDocument/2006/relationships/hyperlink" Target="mailto:natalia.ruiz@fla.com.co" TargetMode="External"/><Relationship Id="rId874" Type="http://schemas.openxmlformats.org/officeDocument/2006/relationships/hyperlink" Target="mailto:jorge.elejalde@antioquia.gov.co" TargetMode="External"/><Relationship Id="rId17" Type="http://schemas.openxmlformats.org/officeDocument/2006/relationships/hyperlink" Target="mailto:jesus.zapata@antioquia.gov.co" TargetMode="External"/><Relationship Id="rId59" Type="http://schemas.openxmlformats.org/officeDocument/2006/relationships/hyperlink" Target="mailto:jaime.bocanegra@antioquia.gov.co" TargetMode="External"/><Relationship Id="rId124" Type="http://schemas.openxmlformats.org/officeDocument/2006/relationships/hyperlink" Target="https://www.contratos.gov.co/consultas/detalleProceso.do?numConstancia=15-1-140110" TargetMode="External"/><Relationship Id="rId527" Type="http://schemas.openxmlformats.org/officeDocument/2006/relationships/hyperlink" Target="mailto:natalia.lopez@antioquia.gov.co" TargetMode="External"/><Relationship Id="rId569" Type="http://schemas.openxmlformats.org/officeDocument/2006/relationships/hyperlink" Target="mailto:natalia.ruiz@fla.com.co" TargetMode="External"/><Relationship Id="rId734" Type="http://schemas.openxmlformats.org/officeDocument/2006/relationships/hyperlink" Target="mailto:hugo.parra@antioquia.gov.co" TargetMode="External"/><Relationship Id="rId776" Type="http://schemas.openxmlformats.org/officeDocument/2006/relationships/hyperlink" Target="mailto:carlos.escobar@antioquia.gov.co" TargetMode="External"/><Relationship Id="rId70" Type="http://schemas.openxmlformats.org/officeDocument/2006/relationships/hyperlink" Target="mailto:luis.mesa@antioquia.gov.co" TargetMode="External"/><Relationship Id="rId166" Type="http://schemas.openxmlformats.org/officeDocument/2006/relationships/hyperlink" Target="mailto:dianapatricia.lopez@antioquia.gov.co" TargetMode="External"/><Relationship Id="rId331" Type="http://schemas.openxmlformats.org/officeDocument/2006/relationships/hyperlink" Target="mailto:santiago.morales@antioquia.gov.co" TargetMode="External"/><Relationship Id="rId373" Type="http://schemas.openxmlformats.org/officeDocument/2006/relationships/hyperlink" Target="mailto:bancodelagente@antioquia.gov.co" TargetMode="External"/><Relationship Id="rId429" Type="http://schemas.openxmlformats.org/officeDocument/2006/relationships/hyperlink" Target="https://www.contratos.gov.co/consultas/detalleProceso.do?numConstancia=17-12-7135191" TargetMode="External"/><Relationship Id="rId580" Type="http://schemas.openxmlformats.org/officeDocument/2006/relationships/hyperlink" Target="mailto:natalia.ruiz@fla.com.co" TargetMode="External"/><Relationship Id="rId636" Type="http://schemas.openxmlformats.org/officeDocument/2006/relationships/hyperlink" Target="mailto:natalia.ruiz@fla.com.co" TargetMode="External"/><Relationship Id="rId801" Type="http://schemas.openxmlformats.org/officeDocument/2006/relationships/hyperlink" Target="mailto:carlos.escobar@antioquia.gov.co" TargetMode="External"/><Relationship Id="rId1" Type="http://schemas.openxmlformats.org/officeDocument/2006/relationships/hyperlink" Target="mailto:gloria.bedoya@antioquia.gov.co" TargetMode="External"/><Relationship Id="rId233" Type="http://schemas.openxmlformats.org/officeDocument/2006/relationships/hyperlink" Target="https://www.contratos.gov.co/consultas/detalleProceso.do?numConstancia=18-15-7714089" TargetMode="External"/><Relationship Id="rId440" Type="http://schemas.openxmlformats.org/officeDocument/2006/relationships/hyperlink" Target="https://community.secop.gov.co/Public/Tendering/ContractNoticeManagement/Index?currentLanguage=es-CO&amp;Page=login&amp;Country=CO&amp;SkinName=CCE" TargetMode="External"/><Relationship Id="rId678" Type="http://schemas.openxmlformats.org/officeDocument/2006/relationships/hyperlink" Target="mailto:natalia.ruiz@fla.com.co" TargetMode="External"/><Relationship Id="rId843" Type="http://schemas.openxmlformats.org/officeDocument/2006/relationships/hyperlink" Target="mailto:carlos.escobar@antioquia.gov.co" TargetMode="External"/><Relationship Id="rId885" Type="http://schemas.openxmlformats.org/officeDocument/2006/relationships/hyperlink" Target="mailto:alexandra.alvarez@antioquia.gov.co" TargetMode="External"/><Relationship Id="rId28" Type="http://schemas.openxmlformats.org/officeDocument/2006/relationships/hyperlink" Target="mailto:carlos.cordoba@antioquia.gov.co" TargetMode="External"/><Relationship Id="rId275" Type="http://schemas.openxmlformats.org/officeDocument/2006/relationships/hyperlink" Target="https://www.contratos.gov.co/consultas/detalleProceso.do?numConstancia=18-1-187502" TargetMode="External"/><Relationship Id="rId300" Type="http://schemas.openxmlformats.org/officeDocument/2006/relationships/hyperlink" Target="mailto:santiago.morales@antioquia.gov.co" TargetMode="External"/><Relationship Id="rId482" Type="http://schemas.openxmlformats.org/officeDocument/2006/relationships/hyperlink" Target="mailto:henry.carvajal@antioquia.gov.co" TargetMode="External"/><Relationship Id="rId538" Type="http://schemas.openxmlformats.org/officeDocument/2006/relationships/hyperlink" Target="mailto:natalia.ruiz@fla.com.co" TargetMode="External"/><Relationship Id="rId703" Type="http://schemas.openxmlformats.org/officeDocument/2006/relationships/hyperlink" Target="mailto:carlos.vanegas@antioquia.%20Gov.co" TargetMode="External"/><Relationship Id="rId745" Type="http://schemas.openxmlformats.org/officeDocument/2006/relationships/hyperlink" Target="mailto:adriana.fontalvo@antioquia.gov.co" TargetMode="External"/><Relationship Id="rId81" Type="http://schemas.openxmlformats.org/officeDocument/2006/relationships/hyperlink" Target="mailto:jorge.patino@antioquia.gov.co" TargetMode="External"/><Relationship Id="rId135" Type="http://schemas.openxmlformats.org/officeDocument/2006/relationships/hyperlink" Target="https://www.contratos.gov.co/consultas/detalleProceso.do?numConstancia=17-4-7276578" TargetMode="External"/><Relationship Id="rId177" Type="http://schemas.openxmlformats.org/officeDocument/2006/relationships/hyperlink" Target="mailto:dianapatricia.lopez@antioquia.gov.co" TargetMode="External"/><Relationship Id="rId342" Type="http://schemas.openxmlformats.org/officeDocument/2006/relationships/hyperlink" Target="mailto:santiago.morales@antioquia.gov.co" TargetMode="External"/><Relationship Id="rId384" Type="http://schemas.openxmlformats.org/officeDocument/2006/relationships/hyperlink" Target="mailto:bancodelagente@antioquia.gov.co" TargetMode="External"/><Relationship Id="rId591" Type="http://schemas.openxmlformats.org/officeDocument/2006/relationships/hyperlink" Target="mailto:natalia.ruiz@fla.com.co" TargetMode="External"/><Relationship Id="rId605" Type="http://schemas.openxmlformats.org/officeDocument/2006/relationships/hyperlink" Target="mailto:natalia.ruiz@fla.com.co" TargetMode="External"/><Relationship Id="rId787" Type="http://schemas.openxmlformats.org/officeDocument/2006/relationships/hyperlink" Target="mailto:carlos.escobar@antioquia.gov.co" TargetMode="External"/><Relationship Id="rId812" Type="http://schemas.openxmlformats.org/officeDocument/2006/relationships/hyperlink" Target="mailto:carlos.escobar@antioquia.gov.co" TargetMode="External"/><Relationship Id="rId202" Type="http://schemas.openxmlformats.org/officeDocument/2006/relationships/hyperlink" Target="mailto:dianapatricia.lopez@antioquia.gov.co" TargetMode="External"/><Relationship Id="rId244" Type="http://schemas.openxmlformats.org/officeDocument/2006/relationships/hyperlink" Target="mailto:dianapatricia.lopez@antioquia.gov.co" TargetMode="External"/><Relationship Id="rId647" Type="http://schemas.openxmlformats.org/officeDocument/2006/relationships/hyperlink" Target="mailto:natalia.ruiz@fla.com.co" TargetMode="External"/><Relationship Id="rId689" Type="http://schemas.openxmlformats.org/officeDocument/2006/relationships/hyperlink" Target="mailto:natalia.ruiz@fla.com.co" TargetMode="External"/><Relationship Id="rId854" Type="http://schemas.openxmlformats.org/officeDocument/2006/relationships/hyperlink" Target="mailto:carlos.escobar@antioquia.gov.co" TargetMode="External"/><Relationship Id="rId39" Type="http://schemas.openxmlformats.org/officeDocument/2006/relationships/hyperlink" Target="mailto:alba.giron@antioquia.gov.co" TargetMode="External"/><Relationship Id="rId286" Type="http://schemas.openxmlformats.org/officeDocument/2006/relationships/hyperlink" Target="https://www.contratos.gov.co/consultas/detalleProceso.do?numConstancia=15-15-4274070" TargetMode="External"/><Relationship Id="rId451" Type="http://schemas.openxmlformats.org/officeDocument/2006/relationships/hyperlink" Target="mailto:juan.gallegoosorio@antioquia.gov.co" TargetMode="External"/><Relationship Id="rId493" Type="http://schemas.openxmlformats.org/officeDocument/2006/relationships/hyperlink" Target="mailto:henry.carvajal@antioquia.gov.co" TargetMode="External"/><Relationship Id="rId507" Type="http://schemas.openxmlformats.org/officeDocument/2006/relationships/hyperlink" Target="mailto:lorenzo.portocarrero@antioquia.gov.co" TargetMode="External"/><Relationship Id="rId549" Type="http://schemas.openxmlformats.org/officeDocument/2006/relationships/hyperlink" Target="mailto:natalia.ruiz@fla.com.co" TargetMode="External"/><Relationship Id="rId714" Type="http://schemas.openxmlformats.org/officeDocument/2006/relationships/hyperlink" Target="mailto:hugo.parra@antioquia.gov.co" TargetMode="External"/><Relationship Id="rId756" Type="http://schemas.openxmlformats.org/officeDocument/2006/relationships/hyperlink" Target="mailto:jhonatan.suarez@antioquia.gov.co" TargetMode="External"/><Relationship Id="rId50" Type="http://schemas.openxmlformats.org/officeDocument/2006/relationships/hyperlink" Target="mailto:angela.ortega@antioquia.gov.co" TargetMode="External"/><Relationship Id="rId104" Type="http://schemas.openxmlformats.org/officeDocument/2006/relationships/hyperlink" Target="mailto:jorge.patino@antioquia.gov.co" TargetMode="External"/><Relationship Id="rId146" Type="http://schemas.openxmlformats.org/officeDocument/2006/relationships/hyperlink" Target="https://www.contratos.gov.co/consultas/detalleProceso.do?numConstancia=17-15-7236027" TargetMode="External"/><Relationship Id="rId188" Type="http://schemas.openxmlformats.org/officeDocument/2006/relationships/hyperlink" Target="mailto:dianapatricia.lopez@antioquia.gov.co" TargetMode="External"/><Relationship Id="rId311" Type="http://schemas.openxmlformats.org/officeDocument/2006/relationships/hyperlink" Target="mailto:santiago.morales@antioquia.gov.co" TargetMode="External"/><Relationship Id="rId353" Type="http://schemas.openxmlformats.org/officeDocument/2006/relationships/hyperlink" Target="mailto:santiago.morales@antioquia.gov.co" TargetMode="External"/><Relationship Id="rId395" Type="http://schemas.openxmlformats.org/officeDocument/2006/relationships/hyperlink" Target="mailto:juan.gallegoosorio@antioquia.gov.co" TargetMode="External"/><Relationship Id="rId409" Type="http://schemas.openxmlformats.org/officeDocument/2006/relationships/hyperlink" Target="mailto:william.vegaa@antioquia.gov.co" TargetMode="External"/><Relationship Id="rId560" Type="http://schemas.openxmlformats.org/officeDocument/2006/relationships/hyperlink" Target="mailto:natalia.ruiz@fla.com.co" TargetMode="External"/><Relationship Id="rId798" Type="http://schemas.openxmlformats.org/officeDocument/2006/relationships/hyperlink" Target="mailto:carlos.escobar@antioquia.gov.co" TargetMode="External"/><Relationship Id="rId92" Type="http://schemas.openxmlformats.org/officeDocument/2006/relationships/hyperlink" Target="mailto:jorge.patino@antioquia.gov.co" TargetMode="External"/><Relationship Id="rId213" Type="http://schemas.openxmlformats.org/officeDocument/2006/relationships/hyperlink" Target="https://www.contratos.gov.co/consultas/detalleProceso.do?numConstancia=17-4-7283694" TargetMode="External"/><Relationship Id="rId420" Type="http://schemas.openxmlformats.org/officeDocument/2006/relationships/hyperlink" Target="https://www.contratos.gov.co/consultas/detalleProceso.do?numConstancia=17-12-6962613" TargetMode="External"/><Relationship Id="rId616" Type="http://schemas.openxmlformats.org/officeDocument/2006/relationships/hyperlink" Target="mailto:natalia.ruiz@fla.com.co" TargetMode="External"/><Relationship Id="rId658" Type="http://schemas.openxmlformats.org/officeDocument/2006/relationships/hyperlink" Target="mailto:natalia.ruiz@fla.com.co" TargetMode="External"/><Relationship Id="rId823" Type="http://schemas.openxmlformats.org/officeDocument/2006/relationships/hyperlink" Target="mailto:carlos.escobar@antioquia.gov.co" TargetMode="External"/><Relationship Id="rId865" Type="http://schemas.openxmlformats.org/officeDocument/2006/relationships/hyperlink" Target="mailto:clara.ortiz@antioquia.gov.co" TargetMode="External"/><Relationship Id="rId255" Type="http://schemas.openxmlformats.org/officeDocument/2006/relationships/hyperlink" Target="mailto:dianapatricia.lopez@antioquia.gov.co" TargetMode="External"/><Relationship Id="rId297" Type="http://schemas.openxmlformats.org/officeDocument/2006/relationships/hyperlink" Target="mailto:santiago.morales@antioquia.gov.co" TargetMode="External"/><Relationship Id="rId462" Type="http://schemas.openxmlformats.org/officeDocument/2006/relationships/hyperlink" Target="https://community.secop.gov.co/Public/Tendering/ContractNoticeManagement/Index?currentLanguage=es-CO&amp;Page=login&amp;Country=CO&amp;SkinName=CCE" TargetMode="External"/><Relationship Id="rId518" Type="http://schemas.openxmlformats.org/officeDocument/2006/relationships/hyperlink" Target="mailto:juan.cortes@antioquia.gov.co" TargetMode="External"/><Relationship Id="rId725" Type="http://schemas.openxmlformats.org/officeDocument/2006/relationships/hyperlink" Target="mailto:hugo.parra@antioquia.gov.co" TargetMode="External"/><Relationship Id="rId115" Type="http://schemas.openxmlformats.org/officeDocument/2006/relationships/hyperlink" Target="mailto:dianapatricia.lopez@antioquia.gov.co" TargetMode="External"/><Relationship Id="rId157" Type="http://schemas.openxmlformats.org/officeDocument/2006/relationships/hyperlink" Target="mailto:dianapatricia.lopez@antioquia.gov.co" TargetMode="External"/><Relationship Id="rId322" Type="http://schemas.openxmlformats.org/officeDocument/2006/relationships/hyperlink" Target="mailto:santiago.morales@antioquia.gov.co" TargetMode="External"/><Relationship Id="rId364" Type="http://schemas.openxmlformats.org/officeDocument/2006/relationships/hyperlink" Target="mailto:santiago.morales@antioquia.gov.co" TargetMode="External"/><Relationship Id="rId767" Type="http://schemas.openxmlformats.org/officeDocument/2006/relationships/hyperlink" Target="mailto:ana.cruz@antioquia.gov.co" TargetMode="External"/><Relationship Id="rId61" Type="http://schemas.openxmlformats.org/officeDocument/2006/relationships/hyperlink" Target="mailto:juan.velez@antioquia.gov.co" TargetMode="External"/><Relationship Id="rId199" Type="http://schemas.openxmlformats.org/officeDocument/2006/relationships/hyperlink" Target="mailto:dianapatricia.lopez@antioquia.gov.co" TargetMode="External"/><Relationship Id="rId571" Type="http://schemas.openxmlformats.org/officeDocument/2006/relationships/hyperlink" Target="mailto:natalia.ruiz@fla.com.co" TargetMode="External"/><Relationship Id="rId627" Type="http://schemas.openxmlformats.org/officeDocument/2006/relationships/hyperlink" Target="mailto:natalia.ruiz@fla.com.co" TargetMode="External"/><Relationship Id="rId669" Type="http://schemas.openxmlformats.org/officeDocument/2006/relationships/hyperlink" Target="mailto:natalia.ruiz@fla.com.co" TargetMode="External"/><Relationship Id="rId834" Type="http://schemas.openxmlformats.org/officeDocument/2006/relationships/hyperlink" Target="mailto:carlos.escobar@antioquia.gov.co" TargetMode="External"/><Relationship Id="rId876" Type="http://schemas.openxmlformats.org/officeDocument/2006/relationships/hyperlink" Target="mailto:jorge.elejalde@antioquia.gov.co" TargetMode="External"/><Relationship Id="rId19" Type="http://schemas.openxmlformats.org/officeDocument/2006/relationships/hyperlink" Target="mailto:jesus.palacios@antioquia.gov.co" TargetMode="External"/><Relationship Id="rId224" Type="http://schemas.openxmlformats.org/officeDocument/2006/relationships/hyperlink" Target="https://www.contratos.gov.co/consultas/detalleProceso.do?numConstancia=18-1-186152" TargetMode="External"/><Relationship Id="rId266" Type="http://schemas.openxmlformats.org/officeDocument/2006/relationships/hyperlink" Target="https://www.contratos.gov.co/consultas/detalleProceso.do?numConstancia=18-1-187485" TargetMode="External"/><Relationship Id="rId431" Type="http://schemas.openxmlformats.org/officeDocument/2006/relationships/hyperlink" Target="mailto:jose.mesa@antioquia.gov.co" TargetMode="External"/><Relationship Id="rId473" Type="http://schemas.openxmlformats.org/officeDocument/2006/relationships/hyperlink" Target="mailto:henry.carvajal@antioquia.gov.co" TargetMode="External"/><Relationship Id="rId529" Type="http://schemas.openxmlformats.org/officeDocument/2006/relationships/hyperlink" Target="mailto:jorgehumberto.moreno@antioquia.gov.co" TargetMode="External"/><Relationship Id="rId680" Type="http://schemas.openxmlformats.org/officeDocument/2006/relationships/hyperlink" Target="mailto:natalia.ruiz@fla.com.co" TargetMode="External"/><Relationship Id="rId736" Type="http://schemas.openxmlformats.org/officeDocument/2006/relationships/hyperlink" Target="mailto:hugo.parra@antioquia.gov.co" TargetMode="External"/><Relationship Id="rId30" Type="http://schemas.openxmlformats.org/officeDocument/2006/relationships/hyperlink" Target="mailto:carlos.cordoba@antioquia.gov.co" TargetMode="External"/><Relationship Id="rId126" Type="http://schemas.openxmlformats.org/officeDocument/2006/relationships/hyperlink" Target="https://www.contratos.gov.co/consultas/detalleProceso.do?numConstancia=17-4-7271817" TargetMode="External"/><Relationship Id="rId168" Type="http://schemas.openxmlformats.org/officeDocument/2006/relationships/hyperlink" Target="mailto:dianapatricia.lopez@antioquia.gov.co" TargetMode="External"/><Relationship Id="rId333" Type="http://schemas.openxmlformats.org/officeDocument/2006/relationships/hyperlink" Target="mailto:santiago.morales@antioquia.gov.co" TargetMode="External"/><Relationship Id="rId540" Type="http://schemas.openxmlformats.org/officeDocument/2006/relationships/hyperlink" Target="mailto:natalia.ruiz@fla.com.co" TargetMode="External"/><Relationship Id="rId778" Type="http://schemas.openxmlformats.org/officeDocument/2006/relationships/hyperlink" Target="mailto:carlos.escobar@antioquia.gov.co" TargetMode="External"/><Relationship Id="rId72" Type="http://schemas.openxmlformats.org/officeDocument/2006/relationships/hyperlink" Target="mailto:sulmapatricia.rodriguez@antioquia.gov.co" TargetMode="External"/><Relationship Id="rId375" Type="http://schemas.openxmlformats.org/officeDocument/2006/relationships/hyperlink" Target="mailto:yomar.benitez@antioquia.gov.co" TargetMode="External"/><Relationship Id="rId582" Type="http://schemas.openxmlformats.org/officeDocument/2006/relationships/hyperlink" Target="mailto:natalia.ruiz@fla.com.co" TargetMode="External"/><Relationship Id="rId638" Type="http://schemas.openxmlformats.org/officeDocument/2006/relationships/hyperlink" Target="mailto:natalia.ruiz@fla.com.co" TargetMode="External"/><Relationship Id="rId803" Type="http://schemas.openxmlformats.org/officeDocument/2006/relationships/hyperlink" Target="mailto:carlos.escobar@antioquia.gov.co" TargetMode="External"/><Relationship Id="rId845" Type="http://schemas.openxmlformats.org/officeDocument/2006/relationships/hyperlink" Target="mailto:carlos.escobar@antioquia.gov.co" TargetMode="External"/><Relationship Id="rId3" Type="http://schemas.openxmlformats.org/officeDocument/2006/relationships/hyperlink" Target="mailto:jorge.ga&#241;an@antioquia.gov.co" TargetMode="External"/><Relationship Id="rId235" Type="http://schemas.openxmlformats.org/officeDocument/2006/relationships/hyperlink" Target="https://www.contratos.gov.co/consultas/detalleProceso.do?numConstancia=18-15-7718149" TargetMode="External"/><Relationship Id="rId277" Type="http://schemas.openxmlformats.org/officeDocument/2006/relationships/hyperlink" Target="https://www.contratos.gov.co/consultas/detalleProceso.do?numConstancia=18-1-187504" TargetMode="External"/><Relationship Id="rId400" Type="http://schemas.openxmlformats.org/officeDocument/2006/relationships/hyperlink" Target="mailto:jose.mesa@antioquia.gov.co" TargetMode="External"/><Relationship Id="rId442" Type="http://schemas.openxmlformats.org/officeDocument/2006/relationships/hyperlink" Target="https://www.contratos.gov.co/consultas/detalleProceso.do?numConstancia=18-12-7606779" TargetMode="External"/><Relationship Id="rId484" Type="http://schemas.openxmlformats.org/officeDocument/2006/relationships/hyperlink" Target="mailto:henry.carvajal@antioquia.gov.co" TargetMode="External"/><Relationship Id="rId705" Type="http://schemas.openxmlformats.org/officeDocument/2006/relationships/hyperlink" Target="mailto:aicardo.urrego@antioquia.gov.co" TargetMode="External"/><Relationship Id="rId887" Type="http://schemas.openxmlformats.org/officeDocument/2006/relationships/printerSettings" Target="../printerSettings/printerSettings1.bin"/><Relationship Id="rId137" Type="http://schemas.openxmlformats.org/officeDocument/2006/relationships/hyperlink" Target="https://www.contratos.gov.co/consultas/detalleProceso.do?numConstancia=17-4-7279118" TargetMode="External"/><Relationship Id="rId302" Type="http://schemas.openxmlformats.org/officeDocument/2006/relationships/hyperlink" Target="mailto:santiago.morales@antioquia.gov.co" TargetMode="External"/><Relationship Id="rId344" Type="http://schemas.openxmlformats.org/officeDocument/2006/relationships/hyperlink" Target="mailto:santiago.morales@antioquia.gov.co" TargetMode="External"/><Relationship Id="rId691" Type="http://schemas.openxmlformats.org/officeDocument/2006/relationships/hyperlink" Target="mailto:natalia.ruiz@fla.com.co" TargetMode="External"/><Relationship Id="rId747" Type="http://schemas.openxmlformats.org/officeDocument/2006/relationships/hyperlink" Target="mailto:norman.harry@antioquia.gov.co" TargetMode="External"/><Relationship Id="rId789" Type="http://schemas.openxmlformats.org/officeDocument/2006/relationships/hyperlink" Target="mailto:carlos.escobar@antioquia.gov.co" TargetMode="External"/><Relationship Id="rId41" Type="http://schemas.openxmlformats.org/officeDocument/2006/relationships/hyperlink" Target="mailto:jafed.naranjo@antioquia.gov.co" TargetMode="External"/><Relationship Id="rId83" Type="http://schemas.openxmlformats.org/officeDocument/2006/relationships/hyperlink" Target="mailto:jorge.patino@antioquia.gov.co" TargetMode="External"/><Relationship Id="rId179" Type="http://schemas.openxmlformats.org/officeDocument/2006/relationships/hyperlink" Target="mailto:dianapatricia.lopez@antioquia.gov.co" TargetMode="External"/><Relationship Id="rId386" Type="http://schemas.openxmlformats.org/officeDocument/2006/relationships/hyperlink" Target="mailto:bancodelagente@antioquia.gov.co" TargetMode="External"/><Relationship Id="rId551" Type="http://schemas.openxmlformats.org/officeDocument/2006/relationships/hyperlink" Target="mailto:natalia.ruiz@fla.com.co" TargetMode="External"/><Relationship Id="rId593" Type="http://schemas.openxmlformats.org/officeDocument/2006/relationships/hyperlink" Target="mailto:natalia.ruiz@fla.com.co" TargetMode="External"/><Relationship Id="rId607" Type="http://schemas.openxmlformats.org/officeDocument/2006/relationships/hyperlink" Target="mailto:natalia.ruiz@fla.com.co" TargetMode="External"/><Relationship Id="rId649" Type="http://schemas.openxmlformats.org/officeDocument/2006/relationships/hyperlink" Target="mailto:natalia.ruiz@fla.com.co" TargetMode="External"/><Relationship Id="rId814" Type="http://schemas.openxmlformats.org/officeDocument/2006/relationships/hyperlink" Target="mailto:carlos.escobar@antioquia.gov.co" TargetMode="External"/><Relationship Id="rId856" Type="http://schemas.openxmlformats.org/officeDocument/2006/relationships/hyperlink" Target="mailto:carlos.escobar@antioquia.gov.co" TargetMode="External"/><Relationship Id="rId190" Type="http://schemas.openxmlformats.org/officeDocument/2006/relationships/hyperlink" Target="mailto:dianapatricia.lopez@antioquia.gov.co" TargetMode="External"/><Relationship Id="rId204" Type="http://schemas.openxmlformats.org/officeDocument/2006/relationships/hyperlink" Target="mailto:dianapatricia.lopez@antioquia.gov.co" TargetMode="External"/><Relationship Id="rId246" Type="http://schemas.openxmlformats.org/officeDocument/2006/relationships/hyperlink" Target="mailto:dianapatricia.lopez@antioquia.gov.co" TargetMode="External"/><Relationship Id="rId288" Type="http://schemas.openxmlformats.org/officeDocument/2006/relationships/hyperlink" Target="https://www.contratos.gov.co/consultas/detalleProceso.do?numConstancia=15-1-140110" TargetMode="External"/><Relationship Id="rId411" Type="http://schemas.openxmlformats.org/officeDocument/2006/relationships/hyperlink" Target="mailto:william.vegaa@antioquia.gov.co" TargetMode="External"/><Relationship Id="rId453" Type="http://schemas.openxmlformats.org/officeDocument/2006/relationships/hyperlink" Target="mailto:luz.martinez@antioquia.gov.co" TargetMode="External"/><Relationship Id="rId509" Type="http://schemas.openxmlformats.org/officeDocument/2006/relationships/hyperlink" Target="mailto:lorenzo.portocarrero@antioquia.gov.co" TargetMode="External"/><Relationship Id="rId660" Type="http://schemas.openxmlformats.org/officeDocument/2006/relationships/hyperlink" Target="mailto:natalia.ruiz@fla.com.co" TargetMode="External"/><Relationship Id="rId106" Type="http://schemas.openxmlformats.org/officeDocument/2006/relationships/hyperlink" Target="mailto:jorge.patino@antioquia.gov.co" TargetMode="External"/><Relationship Id="rId313" Type="http://schemas.openxmlformats.org/officeDocument/2006/relationships/hyperlink" Target="mailto:santiago.morales@antioquia.gov.co" TargetMode="External"/><Relationship Id="rId495" Type="http://schemas.openxmlformats.org/officeDocument/2006/relationships/hyperlink" Target="mailto:henry.carvajal@antioquia.gov.co" TargetMode="External"/><Relationship Id="rId716" Type="http://schemas.openxmlformats.org/officeDocument/2006/relationships/hyperlink" Target="mailto:hugo.parra@antioquia.gov.co" TargetMode="External"/><Relationship Id="rId758" Type="http://schemas.openxmlformats.org/officeDocument/2006/relationships/hyperlink" Target="mailto:norman.harry@antioquia.gov.co" TargetMode="External"/><Relationship Id="rId10" Type="http://schemas.openxmlformats.org/officeDocument/2006/relationships/hyperlink" Target="mailto:carlos.giraldo@antioquia.gov.co" TargetMode="External"/><Relationship Id="rId52" Type="http://schemas.openxmlformats.org/officeDocument/2006/relationships/hyperlink" Target="mailto:angela.ortega@antioquia.gov.co" TargetMode="External"/><Relationship Id="rId94" Type="http://schemas.openxmlformats.org/officeDocument/2006/relationships/hyperlink" Target="mailto:jorge.patino@antioquia.gov.co" TargetMode="External"/><Relationship Id="rId148" Type="http://schemas.openxmlformats.org/officeDocument/2006/relationships/hyperlink" Target="https://www.contratos.gov.co/consultas/detalleProceso.do?numConstancia=17-15-7236178" TargetMode="External"/><Relationship Id="rId355" Type="http://schemas.openxmlformats.org/officeDocument/2006/relationships/hyperlink" Target="mailto:santiago.morales@antioquia.gov.co" TargetMode="External"/><Relationship Id="rId397" Type="http://schemas.openxmlformats.org/officeDocument/2006/relationships/hyperlink" Target="mailto:jose.mesa@antioquia.gov.co" TargetMode="External"/><Relationship Id="rId520" Type="http://schemas.openxmlformats.org/officeDocument/2006/relationships/hyperlink" Target="mailto:dora.corrales@antioquia.gov.co" TargetMode="External"/><Relationship Id="rId562" Type="http://schemas.openxmlformats.org/officeDocument/2006/relationships/hyperlink" Target="mailto:natalia.ruiz@fla.com.co" TargetMode="External"/><Relationship Id="rId618" Type="http://schemas.openxmlformats.org/officeDocument/2006/relationships/hyperlink" Target="mailto:natalia.ruiz@fla.com.co" TargetMode="External"/><Relationship Id="rId825" Type="http://schemas.openxmlformats.org/officeDocument/2006/relationships/hyperlink" Target="mailto:carlos.escobar@antioquia.gov.co" TargetMode="External"/><Relationship Id="rId215" Type="http://schemas.openxmlformats.org/officeDocument/2006/relationships/hyperlink" Target="https://www.contratos.gov.co/consultas/detalleProceso.do?numConstancia=17-12-7263952" TargetMode="External"/><Relationship Id="rId257" Type="http://schemas.openxmlformats.org/officeDocument/2006/relationships/hyperlink" Target="mailto:dianapatricia.lopez@antioquia.gov.co" TargetMode="External"/><Relationship Id="rId422" Type="http://schemas.openxmlformats.org/officeDocument/2006/relationships/hyperlink" Target="mailto:victoria.hoyos@antioquia.gov.co" TargetMode="External"/><Relationship Id="rId464" Type="http://schemas.openxmlformats.org/officeDocument/2006/relationships/hyperlink" Target="mailto:jose.mesa@antioquia.gov.co" TargetMode="External"/><Relationship Id="rId867" Type="http://schemas.openxmlformats.org/officeDocument/2006/relationships/hyperlink" Target="mailto:maria.ortega@antioquia.gov.co" TargetMode="External"/><Relationship Id="rId299" Type="http://schemas.openxmlformats.org/officeDocument/2006/relationships/hyperlink" Target="mailto:santiago.morales@antioquia.gov.co" TargetMode="External"/><Relationship Id="rId727" Type="http://schemas.openxmlformats.org/officeDocument/2006/relationships/hyperlink" Target="mailto:hugo.parra@antioquia.gov.co" TargetMode="External"/><Relationship Id="rId63" Type="http://schemas.openxmlformats.org/officeDocument/2006/relationships/hyperlink" Target="mailto:juan.velez@antioquia.gov.co" TargetMode="External"/><Relationship Id="rId159" Type="http://schemas.openxmlformats.org/officeDocument/2006/relationships/hyperlink" Target="mailto:dianapatricia.lopez@antioquia.gov.co" TargetMode="External"/><Relationship Id="rId366" Type="http://schemas.openxmlformats.org/officeDocument/2006/relationships/hyperlink" Target="mailto:MARCELA.ESTRADA@ANTIOQUIA" TargetMode="External"/><Relationship Id="rId573" Type="http://schemas.openxmlformats.org/officeDocument/2006/relationships/hyperlink" Target="mailto:natalia.ruiz@fla.com.co" TargetMode="External"/><Relationship Id="rId780" Type="http://schemas.openxmlformats.org/officeDocument/2006/relationships/hyperlink" Target="mailto:carlos.escobar@antioquia.gov.co" TargetMode="External"/><Relationship Id="rId226" Type="http://schemas.openxmlformats.org/officeDocument/2006/relationships/hyperlink" Target="https://www.contratos.gov.co/consultas/detalleProceso.do?numConstancia=17-12-7047054" TargetMode="External"/><Relationship Id="rId433" Type="http://schemas.openxmlformats.org/officeDocument/2006/relationships/hyperlink" Target="mailto:juan.canas@antioquia.gov.co" TargetMode="External"/><Relationship Id="rId878" Type="http://schemas.openxmlformats.org/officeDocument/2006/relationships/hyperlink" Target="mailto:jorge.elejalde@antioquia.gov.co" TargetMode="External"/><Relationship Id="rId640" Type="http://schemas.openxmlformats.org/officeDocument/2006/relationships/hyperlink" Target="mailto:natalia.ruiz@fla.com.co" TargetMode="External"/><Relationship Id="rId738" Type="http://schemas.openxmlformats.org/officeDocument/2006/relationships/hyperlink" Target="mailto:carlosalberto.marin@antioquia.gov.co" TargetMode="External"/><Relationship Id="rId74" Type="http://schemas.openxmlformats.org/officeDocument/2006/relationships/hyperlink" Target="mailto:franciscojavier.roldan@antioquia.gov.co" TargetMode="External"/><Relationship Id="rId377" Type="http://schemas.openxmlformats.org/officeDocument/2006/relationships/hyperlink" Target="mailto:sandra.gallego@antioquia.gov.co" TargetMode="External"/><Relationship Id="rId500" Type="http://schemas.openxmlformats.org/officeDocument/2006/relationships/hyperlink" Target="mailto:henry.carvajal@antioquia.gov.co" TargetMode="External"/><Relationship Id="rId584" Type="http://schemas.openxmlformats.org/officeDocument/2006/relationships/hyperlink" Target="mailto:natalia.ruiz@fla.com.co" TargetMode="External"/><Relationship Id="rId805" Type="http://schemas.openxmlformats.org/officeDocument/2006/relationships/hyperlink" Target="mailto:carlos.escobar@antioquia.gov.co" TargetMode="External"/><Relationship Id="rId5" Type="http://schemas.openxmlformats.org/officeDocument/2006/relationships/hyperlink" Target="mailto:javier.montoya@antioquia.gov.co" TargetMode="External"/><Relationship Id="rId237" Type="http://schemas.openxmlformats.org/officeDocument/2006/relationships/hyperlink" Target="mailto:dianapatricia.lopez@antioquia.gov.co" TargetMode="External"/><Relationship Id="rId791" Type="http://schemas.openxmlformats.org/officeDocument/2006/relationships/hyperlink" Target="mailto:carlos.escobar@antioquia.gov.co" TargetMode="External"/><Relationship Id="rId889" Type="http://schemas.openxmlformats.org/officeDocument/2006/relationships/vmlDrawing" Target="../drawings/vmlDrawing1.vml"/><Relationship Id="rId444" Type="http://schemas.openxmlformats.org/officeDocument/2006/relationships/hyperlink" Target="https://www.contratos.gov.co/consultas/detalleProceso.do?numConstancia=18-12-7591035" TargetMode="External"/><Relationship Id="rId651" Type="http://schemas.openxmlformats.org/officeDocument/2006/relationships/hyperlink" Target="mailto:natalia.ruiz@fla.com.co" TargetMode="External"/><Relationship Id="rId749" Type="http://schemas.openxmlformats.org/officeDocument/2006/relationships/hyperlink" Target="mailto:norman.harry@antioquia.gov.co" TargetMode="External"/><Relationship Id="rId290" Type="http://schemas.openxmlformats.org/officeDocument/2006/relationships/hyperlink" Target="https://www.contratos.gov.co/consultas/detalleProceso.do?numConstancia=18-1-187006" TargetMode="External"/><Relationship Id="rId304" Type="http://schemas.openxmlformats.org/officeDocument/2006/relationships/hyperlink" Target="mailto:santiago.morales@antioquia.gov.co" TargetMode="External"/><Relationship Id="rId388" Type="http://schemas.openxmlformats.org/officeDocument/2006/relationships/hyperlink" Target="mailto:juandavid.garcia@antioquia.gov.co" TargetMode="External"/><Relationship Id="rId511" Type="http://schemas.openxmlformats.org/officeDocument/2006/relationships/hyperlink" Target="mailto:jvergarhe@antioquia.gov.co" TargetMode="External"/><Relationship Id="rId609" Type="http://schemas.openxmlformats.org/officeDocument/2006/relationships/hyperlink" Target="mailto:natalia.ruiz@fla.com.co" TargetMode="External"/><Relationship Id="rId85" Type="http://schemas.openxmlformats.org/officeDocument/2006/relationships/hyperlink" Target="mailto:jorge.patino@antioquia.gov.co" TargetMode="External"/><Relationship Id="rId150" Type="http://schemas.openxmlformats.org/officeDocument/2006/relationships/hyperlink" Target="https://www.contratos.gov.co/consultas/detalleProceso.do?numConstancia=17-15-7235575" TargetMode="External"/><Relationship Id="rId595" Type="http://schemas.openxmlformats.org/officeDocument/2006/relationships/hyperlink" Target="mailto:natalia.ruiz@fla.com.co" TargetMode="External"/><Relationship Id="rId816" Type="http://schemas.openxmlformats.org/officeDocument/2006/relationships/hyperlink" Target="mailto:carlos.escobar@antioquia.gov.co" TargetMode="External"/><Relationship Id="rId248" Type="http://schemas.openxmlformats.org/officeDocument/2006/relationships/hyperlink" Target="mailto:dianapatricia.lopez@antioquia.gov.co" TargetMode="External"/><Relationship Id="rId455" Type="http://schemas.openxmlformats.org/officeDocument/2006/relationships/hyperlink" Target="mailto:juan.gallegoosorio@antioquia.gov.co" TargetMode="External"/><Relationship Id="rId662" Type="http://schemas.openxmlformats.org/officeDocument/2006/relationships/hyperlink" Target="mailto:natalia.ruiz@fla.com.co" TargetMode="External"/><Relationship Id="rId12" Type="http://schemas.openxmlformats.org/officeDocument/2006/relationships/hyperlink" Target="mailto:jaime.fernandez@antioquia.gov.co" TargetMode="External"/><Relationship Id="rId108" Type="http://schemas.openxmlformats.org/officeDocument/2006/relationships/hyperlink" Target="mailto:jorge.patino@antioquia.gov.co" TargetMode="External"/><Relationship Id="rId315" Type="http://schemas.openxmlformats.org/officeDocument/2006/relationships/hyperlink" Target="mailto:santiago.morales@antioquia.gov.co" TargetMode="External"/><Relationship Id="rId522" Type="http://schemas.openxmlformats.org/officeDocument/2006/relationships/hyperlink" Target="mailto:wilson.duque@antioquia.gov.co" TargetMode="External"/><Relationship Id="rId96" Type="http://schemas.openxmlformats.org/officeDocument/2006/relationships/hyperlink" Target="mailto:jorge.patino@antioquia.gov.co" TargetMode="External"/><Relationship Id="rId161" Type="http://schemas.openxmlformats.org/officeDocument/2006/relationships/hyperlink" Target="mailto:dianapatricia.lopez@antioquia.gov.co" TargetMode="External"/><Relationship Id="rId399" Type="http://schemas.openxmlformats.org/officeDocument/2006/relationships/hyperlink" Target="mailto:jose.mesa@antioquia.gov.co" TargetMode="External"/><Relationship Id="rId827" Type="http://schemas.openxmlformats.org/officeDocument/2006/relationships/hyperlink" Target="mailto:carlos.escobar@antioquia.gov.co" TargetMode="External"/><Relationship Id="rId259" Type="http://schemas.openxmlformats.org/officeDocument/2006/relationships/hyperlink" Target="mailto:dianapatricia.lopez@antioquia.gov.co" TargetMode="External"/><Relationship Id="rId466" Type="http://schemas.openxmlformats.org/officeDocument/2006/relationships/hyperlink" Target="mailto:santiago.marin@antioquia.gov.co" TargetMode="External"/><Relationship Id="rId673" Type="http://schemas.openxmlformats.org/officeDocument/2006/relationships/hyperlink" Target="mailto:natalia.ruiz@fla.com.co" TargetMode="External"/><Relationship Id="rId880" Type="http://schemas.openxmlformats.org/officeDocument/2006/relationships/hyperlink" Target="mailto:miguel.quintero@antioquia.gov.co" TargetMode="External"/><Relationship Id="rId23" Type="http://schemas.openxmlformats.org/officeDocument/2006/relationships/hyperlink" Target="mailto:juan.bedoya@antioquia.gov.co" TargetMode="External"/><Relationship Id="rId119" Type="http://schemas.openxmlformats.org/officeDocument/2006/relationships/hyperlink" Target="mailto:dianapatricia.lopez@antioquia.gov.co" TargetMode="External"/><Relationship Id="rId326" Type="http://schemas.openxmlformats.org/officeDocument/2006/relationships/hyperlink" Target="mailto:santiago.morales@antioquia.gov.co" TargetMode="External"/><Relationship Id="rId533" Type="http://schemas.openxmlformats.org/officeDocument/2006/relationships/hyperlink" Target="mailto:natalia.ruiz@fla.com.co" TargetMode="External"/><Relationship Id="rId740" Type="http://schemas.openxmlformats.org/officeDocument/2006/relationships/hyperlink" Target="mailto:victoria.ramirez@antioquia.gov.co" TargetMode="External"/><Relationship Id="rId838" Type="http://schemas.openxmlformats.org/officeDocument/2006/relationships/hyperlink" Target="mailto:carlos.escobar@antioquia.gov.co" TargetMode="External"/><Relationship Id="rId172" Type="http://schemas.openxmlformats.org/officeDocument/2006/relationships/hyperlink" Target="mailto:dianapatricia.lopez@antioquia.gov.co" TargetMode="External"/><Relationship Id="rId477" Type="http://schemas.openxmlformats.org/officeDocument/2006/relationships/hyperlink" Target="mailto:henry.carvajal@antioquia.gov.co" TargetMode="External"/><Relationship Id="rId600" Type="http://schemas.openxmlformats.org/officeDocument/2006/relationships/hyperlink" Target="mailto:natalia.ruiz@fla.com.co" TargetMode="External"/><Relationship Id="rId684" Type="http://schemas.openxmlformats.org/officeDocument/2006/relationships/hyperlink" Target="mailto:natalia.ruiz@fla.com.co" TargetMode="External"/><Relationship Id="rId337" Type="http://schemas.openxmlformats.org/officeDocument/2006/relationships/hyperlink" Target="mailto:santiago.morales@antioquia.gov.co" TargetMode="External"/><Relationship Id="rId34" Type="http://schemas.openxmlformats.org/officeDocument/2006/relationships/hyperlink" Target="mailto:wilson.villa@antioquia.gov.co" TargetMode="External"/><Relationship Id="rId544" Type="http://schemas.openxmlformats.org/officeDocument/2006/relationships/hyperlink" Target="mailto:natalia.ruiz@fla.com.co" TargetMode="External"/><Relationship Id="rId751" Type="http://schemas.openxmlformats.org/officeDocument/2006/relationships/hyperlink" Target="mailto:norman.harry@antioquia.gov.co" TargetMode="External"/><Relationship Id="rId849" Type="http://schemas.openxmlformats.org/officeDocument/2006/relationships/hyperlink" Target="mailto:carlos.escobar@antioquia.gov.co" TargetMode="External"/><Relationship Id="rId183" Type="http://schemas.openxmlformats.org/officeDocument/2006/relationships/hyperlink" Target="mailto:dianapatricia.lopez@antioquia.gov.co" TargetMode="External"/><Relationship Id="rId390" Type="http://schemas.openxmlformats.org/officeDocument/2006/relationships/hyperlink" Target="mailto:cyomara.rios@antioquia.gov.co" TargetMode="External"/><Relationship Id="rId404" Type="http://schemas.openxmlformats.org/officeDocument/2006/relationships/hyperlink" Target="mailto:juan.canas@antioquia.gov.co" TargetMode="External"/><Relationship Id="rId611" Type="http://schemas.openxmlformats.org/officeDocument/2006/relationships/hyperlink" Target="mailto:natalia.ruiz@fla.com.co" TargetMode="External"/><Relationship Id="rId250" Type="http://schemas.openxmlformats.org/officeDocument/2006/relationships/hyperlink" Target="mailto:dianapatricia.lopez@antioquia.gov.co" TargetMode="External"/><Relationship Id="rId488" Type="http://schemas.openxmlformats.org/officeDocument/2006/relationships/hyperlink" Target="mailto:henry.carvajal@antioquia.gov.co" TargetMode="External"/><Relationship Id="rId695" Type="http://schemas.openxmlformats.org/officeDocument/2006/relationships/hyperlink" Target="mailto:natalia.ruiz@fla.com.co" TargetMode="External"/><Relationship Id="rId709" Type="http://schemas.openxmlformats.org/officeDocument/2006/relationships/hyperlink" Target="mailto:hugo.parra@antioquia.gov.co" TargetMode="External"/><Relationship Id="rId45" Type="http://schemas.openxmlformats.org/officeDocument/2006/relationships/hyperlink" Target="mailto:luis.mesa@antioquia.gov.co" TargetMode="External"/><Relationship Id="rId110" Type="http://schemas.openxmlformats.org/officeDocument/2006/relationships/hyperlink" Target="mailto:jorge.patino@antioquia.gov.co" TargetMode="External"/><Relationship Id="rId348" Type="http://schemas.openxmlformats.org/officeDocument/2006/relationships/hyperlink" Target="mailto:santiago.morales@antioquia.gov.co" TargetMode="External"/><Relationship Id="rId555" Type="http://schemas.openxmlformats.org/officeDocument/2006/relationships/hyperlink" Target="mailto:natalia.ruiz@fla.com.co" TargetMode="External"/><Relationship Id="rId762" Type="http://schemas.openxmlformats.org/officeDocument/2006/relationships/hyperlink" Target="mailto:berta.ochoa@antioquia.gov.co" TargetMode="External"/><Relationship Id="rId194" Type="http://schemas.openxmlformats.org/officeDocument/2006/relationships/hyperlink" Target="mailto:dianapatricia.lopez@antioquia.gov.co" TargetMode="External"/><Relationship Id="rId208" Type="http://schemas.openxmlformats.org/officeDocument/2006/relationships/hyperlink" Target="mailto:dianapatricia.lopez@antioquia.gov.co" TargetMode="External"/><Relationship Id="rId415" Type="http://schemas.openxmlformats.org/officeDocument/2006/relationships/hyperlink" Target="https://www.contratos.gov.co/consultas/detalleProceso.do?numConstancia=17-12-7387742" TargetMode="External"/><Relationship Id="rId622" Type="http://schemas.openxmlformats.org/officeDocument/2006/relationships/hyperlink" Target="mailto:natalia.ruiz@fla.com.co" TargetMode="External"/><Relationship Id="rId261" Type="http://schemas.openxmlformats.org/officeDocument/2006/relationships/hyperlink" Target="mailto:dianapatricia.lopez@antioquia.gov.co" TargetMode="External"/><Relationship Id="rId499" Type="http://schemas.openxmlformats.org/officeDocument/2006/relationships/hyperlink" Target="mailto:henry.carvajal@antioquia.gov.co" TargetMode="External"/><Relationship Id="rId56" Type="http://schemas.openxmlformats.org/officeDocument/2006/relationships/hyperlink" Target="mailto:angela.ortega@antioquia.gov.co" TargetMode="External"/><Relationship Id="rId359" Type="http://schemas.openxmlformats.org/officeDocument/2006/relationships/hyperlink" Target="mailto:santiago.morales@antioquia.gov.co" TargetMode="External"/><Relationship Id="rId566" Type="http://schemas.openxmlformats.org/officeDocument/2006/relationships/hyperlink" Target="mailto:natalia.ruiz@fla.com.co" TargetMode="External"/><Relationship Id="rId773" Type="http://schemas.openxmlformats.org/officeDocument/2006/relationships/hyperlink" Target="mailto:gloria.munera@antioquia.gov.co" TargetMode="External"/><Relationship Id="rId121" Type="http://schemas.openxmlformats.org/officeDocument/2006/relationships/hyperlink" Target="https://www.contratos.gov.co/consultas/detalleProceso.do?numConstancia=17-15-7208339" TargetMode="External"/><Relationship Id="rId219" Type="http://schemas.openxmlformats.org/officeDocument/2006/relationships/hyperlink" Target="https://www.contratos.gov.co/consultas/detalleProceso.do?numConstancia=18-1-186128" TargetMode="External"/><Relationship Id="rId426" Type="http://schemas.openxmlformats.org/officeDocument/2006/relationships/hyperlink" Target="https://www.contratos.gov.co/consultas/detalleProceso.do?numConstancia=17-13-7410195" TargetMode="External"/><Relationship Id="rId633" Type="http://schemas.openxmlformats.org/officeDocument/2006/relationships/hyperlink" Target="mailto:natalia.ruiz@fla.com.co" TargetMode="External"/><Relationship Id="rId840" Type="http://schemas.openxmlformats.org/officeDocument/2006/relationships/hyperlink" Target="mailto:carlos.escobar@antioquia.gov.co" TargetMode="External"/><Relationship Id="rId67" Type="http://schemas.openxmlformats.org/officeDocument/2006/relationships/hyperlink" Target="mailto:diego.agudeloz@antioquia.gov.co" TargetMode="External"/><Relationship Id="rId272" Type="http://schemas.openxmlformats.org/officeDocument/2006/relationships/hyperlink" Target="https://www.contratos.gov.co/consultas/detalleProceso.do?numConstancia=18-1-187493" TargetMode="External"/><Relationship Id="rId577" Type="http://schemas.openxmlformats.org/officeDocument/2006/relationships/hyperlink" Target="mailto:natalia.ruiz@fla.com.co" TargetMode="External"/><Relationship Id="rId700" Type="http://schemas.openxmlformats.org/officeDocument/2006/relationships/hyperlink" Target="mailto:natalia.ruiz@fla.com.co" TargetMode="External"/><Relationship Id="rId132" Type="http://schemas.openxmlformats.org/officeDocument/2006/relationships/hyperlink" Target="https://www.contratos.gov.co/consultas/detalleProceso.do?numConstancia=17-4-7275221" TargetMode="External"/><Relationship Id="rId784" Type="http://schemas.openxmlformats.org/officeDocument/2006/relationships/hyperlink" Target="mailto:carlos.escobar@antioquia.gov.co" TargetMode="External"/><Relationship Id="rId437" Type="http://schemas.openxmlformats.org/officeDocument/2006/relationships/hyperlink" Target="https://community.secop.gov.co/Public/Tendering/ContractNoticeManagement/Index?SkinName=CCE%C2%A4tLanguage=es-CO&amp;Page=login&amp;Country=CO" TargetMode="External"/><Relationship Id="rId644" Type="http://schemas.openxmlformats.org/officeDocument/2006/relationships/hyperlink" Target="mailto:natalia.ruiz@fla.com.co" TargetMode="External"/><Relationship Id="rId851" Type="http://schemas.openxmlformats.org/officeDocument/2006/relationships/hyperlink" Target="mailto:carlos.escobar@antioquia.gov.co" TargetMode="External"/><Relationship Id="rId283" Type="http://schemas.openxmlformats.org/officeDocument/2006/relationships/hyperlink" Target="https://www.contratos.gov.co/consultas/detalleProceso.do?numConstancia=18-1-187511" TargetMode="External"/><Relationship Id="rId490" Type="http://schemas.openxmlformats.org/officeDocument/2006/relationships/hyperlink" Target="mailto:henry.carvajal@antioquia.gov.co" TargetMode="External"/><Relationship Id="rId504" Type="http://schemas.openxmlformats.org/officeDocument/2006/relationships/hyperlink" Target="mailto:henry.carvajal@antioquia.gov.co" TargetMode="External"/><Relationship Id="rId711" Type="http://schemas.openxmlformats.org/officeDocument/2006/relationships/hyperlink" Target="mailto:hugo.parra@antioquia.gov.co" TargetMode="External"/><Relationship Id="rId78" Type="http://schemas.openxmlformats.org/officeDocument/2006/relationships/hyperlink" Target="mailto:deysyalexandra.yepes@antioquia.gov.co" TargetMode="External"/><Relationship Id="rId143" Type="http://schemas.openxmlformats.org/officeDocument/2006/relationships/hyperlink" Target="https://www.contratos.gov.co/consultas/detalleProceso.do?numConstancia=17-1-181530" TargetMode="External"/><Relationship Id="rId350" Type="http://schemas.openxmlformats.org/officeDocument/2006/relationships/hyperlink" Target="mailto:santiago.morales@antioquia.gov.co" TargetMode="External"/><Relationship Id="rId588" Type="http://schemas.openxmlformats.org/officeDocument/2006/relationships/hyperlink" Target="mailto:natalia.ruiz@fla.com.co" TargetMode="External"/><Relationship Id="rId795" Type="http://schemas.openxmlformats.org/officeDocument/2006/relationships/hyperlink" Target="mailto:carlos.escobar@antioquia.gov.co" TargetMode="External"/><Relationship Id="rId809" Type="http://schemas.openxmlformats.org/officeDocument/2006/relationships/hyperlink" Target="mailto:carlos.escobar@antioquia.gov.co" TargetMode="External"/><Relationship Id="rId9" Type="http://schemas.openxmlformats.org/officeDocument/2006/relationships/hyperlink" Target="mailto:luis.uribe@antioquia.gov.co" TargetMode="External"/><Relationship Id="rId210" Type="http://schemas.openxmlformats.org/officeDocument/2006/relationships/hyperlink" Target="mailto:dianapatricia.lopez@antioquia.gov.co" TargetMode="External"/><Relationship Id="rId448" Type="http://schemas.openxmlformats.org/officeDocument/2006/relationships/hyperlink" Target="https://www.contratos.gov.co/consultas/detalleProceso.do?numConstancia=18-11-7792352" TargetMode="External"/><Relationship Id="rId655" Type="http://schemas.openxmlformats.org/officeDocument/2006/relationships/hyperlink" Target="mailto:natalia.ruiz@fla.com.co" TargetMode="External"/><Relationship Id="rId862" Type="http://schemas.openxmlformats.org/officeDocument/2006/relationships/hyperlink" Target="mailto:carlos.escobar@antioquia.gov.co" TargetMode="External"/><Relationship Id="rId294" Type="http://schemas.openxmlformats.org/officeDocument/2006/relationships/hyperlink" Target="mailto:santiago.morales@antioquia.gov.co" TargetMode="External"/><Relationship Id="rId308" Type="http://schemas.openxmlformats.org/officeDocument/2006/relationships/hyperlink" Target="mailto:santiago.morales@antioquia.gov.co" TargetMode="External"/><Relationship Id="rId515" Type="http://schemas.openxmlformats.org/officeDocument/2006/relationships/hyperlink" Target="https://www.contratos.gov.co/consultas/detalleProceso.do?numConstancia=17-12-6758861" TargetMode="External"/><Relationship Id="rId722" Type="http://schemas.openxmlformats.org/officeDocument/2006/relationships/hyperlink" Target="mailto:aicardo.urrego@antioquia.gov.co" TargetMode="External"/><Relationship Id="rId89" Type="http://schemas.openxmlformats.org/officeDocument/2006/relationships/hyperlink" Target="mailto:jorge.patino@antioquia.gov.co" TargetMode="External"/><Relationship Id="rId154" Type="http://schemas.openxmlformats.org/officeDocument/2006/relationships/hyperlink" Target="mailto:Lucas.Jaramillo@antioquia.gov.co" TargetMode="External"/><Relationship Id="rId361" Type="http://schemas.openxmlformats.org/officeDocument/2006/relationships/hyperlink" Target="mailto:santiago.morales@antioquia.gov.co" TargetMode="External"/><Relationship Id="rId599" Type="http://schemas.openxmlformats.org/officeDocument/2006/relationships/hyperlink" Target="mailto:natalia.ruiz@fla.com.co" TargetMode="External"/><Relationship Id="rId459" Type="http://schemas.openxmlformats.org/officeDocument/2006/relationships/hyperlink" Target="mailto:diana.david@antioquia.gov.co" TargetMode="External"/><Relationship Id="rId666" Type="http://schemas.openxmlformats.org/officeDocument/2006/relationships/hyperlink" Target="mailto:natalia.ruiz@fla.com.co" TargetMode="External"/><Relationship Id="rId873" Type="http://schemas.openxmlformats.org/officeDocument/2006/relationships/hyperlink" Target="mailto:jorge.elejalde@antioquia.gov.co" TargetMode="External"/><Relationship Id="rId16" Type="http://schemas.openxmlformats.org/officeDocument/2006/relationships/hyperlink" Target="mailto:jesus.zapata@antioquia.gov.co" TargetMode="External"/><Relationship Id="rId221" Type="http://schemas.openxmlformats.org/officeDocument/2006/relationships/hyperlink" Target="https://www.contratos.gov.co/consultas/detalleProceso.do?numConstancia=18-1-186136" TargetMode="External"/><Relationship Id="rId319" Type="http://schemas.openxmlformats.org/officeDocument/2006/relationships/hyperlink" Target="mailto:santiago.morales@antioquia.gov.co" TargetMode="External"/><Relationship Id="rId526" Type="http://schemas.openxmlformats.org/officeDocument/2006/relationships/hyperlink" Target="mailto:camila.zapata@antioquia.gov.co" TargetMode="External"/><Relationship Id="rId733" Type="http://schemas.openxmlformats.org/officeDocument/2006/relationships/hyperlink" Target="mailto:hugo.parra@antioquia.gov.co" TargetMode="External"/><Relationship Id="rId165" Type="http://schemas.openxmlformats.org/officeDocument/2006/relationships/hyperlink" Target="mailto:dianapatricia.lopez@antioquia.gov.co" TargetMode="External"/><Relationship Id="rId372" Type="http://schemas.openxmlformats.org/officeDocument/2006/relationships/hyperlink" Target="mailto:bancodelagente@antioquia.gov.co" TargetMode="External"/><Relationship Id="rId677" Type="http://schemas.openxmlformats.org/officeDocument/2006/relationships/hyperlink" Target="mailto:natalia.ruiz@fla.com.co" TargetMode="External"/><Relationship Id="rId800" Type="http://schemas.openxmlformats.org/officeDocument/2006/relationships/hyperlink" Target="mailto:carlos.escobar@antioquia.gov.co" TargetMode="External"/><Relationship Id="rId232" Type="http://schemas.openxmlformats.org/officeDocument/2006/relationships/hyperlink" Target="https://www.contratos.gov.co/consultas/detalleProceso.do?numConstancia=18-15-7713329" TargetMode="External"/><Relationship Id="rId884" Type="http://schemas.openxmlformats.org/officeDocument/2006/relationships/hyperlink" Target="mailto:sandra.angulo@antioquia.gov.co" TargetMode="External"/><Relationship Id="rId27" Type="http://schemas.openxmlformats.org/officeDocument/2006/relationships/hyperlink" Target="mailto:libardo.castrillon@antioquia.gov.co" TargetMode="External"/><Relationship Id="rId537" Type="http://schemas.openxmlformats.org/officeDocument/2006/relationships/hyperlink" Target="mailto:natalia.ruiz@fla.com.co" TargetMode="External"/><Relationship Id="rId744" Type="http://schemas.openxmlformats.org/officeDocument/2006/relationships/hyperlink" Target="mailto:luz.correa@antioquia.gov.co" TargetMode="External"/><Relationship Id="rId80" Type="http://schemas.openxmlformats.org/officeDocument/2006/relationships/hyperlink" Target="mailto:deysyalexandra.yepes@antioquia.gov.co" TargetMode="External"/><Relationship Id="rId176" Type="http://schemas.openxmlformats.org/officeDocument/2006/relationships/hyperlink" Target="mailto:dianapatricia.lopez@antioquia.gov.co" TargetMode="External"/><Relationship Id="rId383" Type="http://schemas.openxmlformats.org/officeDocument/2006/relationships/hyperlink" Target="mailto:bancodelagente@antioquia.gov.co" TargetMode="External"/><Relationship Id="rId590" Type="http://schemas.openxmlformats.org/officeDocument/2006/relationships/hyperlink" Target="mailto:natalia.ruiz@fla.com.co" TargetMode="External"/><Relationship Id="rId604" Type="http://schemas.openxmlformats.org/officeDocument/2006/relationships/hyperlink" Target="mailto:natalia.ruiz@fla.com.co" TargetMode="External"/><Relationship Id="rId811" Type="http://schemas.openxmlformats.org/officeDocument/2006/relationships/hyperlink" Target="mailto:carlos.escobar@antioquia.gov.co" TargetMode="External"/><Relationship Id="rId243" Type="http://schemas.openxmlformats.org/officeDocument/2006/relationships/hyperlink" Target="mailto:dianapatricia.lopez@antioquia.gov.co" TargetMode="External"/><Relationship Id="rId450" Type="http://schemas.openxmlformats.org/officeDocument/2006/relationships/hyperlink" Target="https://community.secop.gov.co/Public/Tendering/ContractNoticeManagement/Index?currentLanguage=es-CO&amp;Page=login&amp;Country=CO&amp;SkinName=CCE" TargetMode="External"/><Relationship Id="rId688" Type="http://schemas.openxmlformats.org/officeDocument/2006/relationships/hyperlink" Target="mailto:natalia.ruiz@fla.com.co" TargetMode="External"/><Relationship Id="rId38" Type="http://schemas.openxmlformats.org/officeDocument/2006/relationships/hyperlink" Target="mailto:oscar.builes@antioquia.gov.co" TargetMode="External"/><Relationship Id="rId103" Type="http://schemas.openxmlformats.org/officeDocument/2006/relationships/hyperlink" Target="mailto:jorge.patino@antioquia.gov.co" TargetMode="External"/><Relationship Id="rId310" Type="http://schemas.openxmlformats.org/officeDocument/2006/relationships/hyperlink" Target="mailto:santiago.morales@antioquia.gov.co" TargetMode="External"/><Relationship Id="rId548" Type="http://schemas.openxmlformats.org/officeDocument/2006/relationships/hyperlink" Target="mailto:natalia.ruiz@fla.com.co" TargetMode="External"/><Relationship Id="rId755" Type="http://schemas.openxmlformats.org/officeDocument/2006/relationships/hyperlink" Target="mailto:jhonatan.suarez@antioquia.gov.co" TargetMode="External"/><Relationship Id="rId91" Type="http://schemas.openxmlformats.org/officeDocument/2006/relationships/hyperlink" Target="mailto:jorge.patino@antioquia.gov.co" TargetMode="External"/><Relationship Id="rId187" Type="http://schemas.openxmlformats.org/officeDocument/2006/relationships/hyperlink" Target="mailto:dianapatricia.lopez@antioquia.gov.co" TargetMode="External"/><Relationship Id="rId394" Type="http://schemas.openxmlformats.org/officeDocument/2006/relationships/hyperlink" Target="mailto:juan.gallegoosorio@antioquia.gov.co" TargetMode="External"/><Relationship Id="rId408" Type="http://schemas.openxmlformats.org/officeDocument/2006/relationships/hyperlink" Target="mailto:william.vegaa@antioquia.gov.co" TargetMode="External"/><Relationship Id="rId615" Type="http://schemas.openxmlformats.org/officeDocument/2006/relationships/hyperlink" Target="mailto:natalia.ruiz@fla.com.co" TargetMode="External"/><Relationship Id="rId822" Type="http://schemas.openxmlformats.org/officeDocument/2006/relationships/hyperlink" Target="mailto:carlos.escobar@antioquia.gov.co" TargetMode="External"/><Relationship Id="rId254" Type="http://schemas.openxmlformats.org/officeDocument/2006/relationships/hyperlink" Target="mailto:dianapatricia.lopez@antioquia.gov.co" TargetMode="External"/><Relationship Id="rId699" Type="http://schemas.openxmlformats.org/officeDocument/2006/relationships/hyperlink" Target="mailto:natalia.ruiz@fla.com.co" TargetMode="External"/><Relationship Id="rId49" Type="http://schemas.openxmlformats.org/officeDocument/2006/relationships/hyperlink" Target="mailto:luis.mesa@antioquia.gov.co" TargetMode="External"/><Relationship Id="rId114" Type="http://schemas.openxmlformats.org/officeDocument/2006/relationships/hyperlink" Target="mailto:dianapatricia.lopez@antioquia.gov.co" TargetMode="External"/><Relationship Id="rId461" Type="http://schemas.openxmlformats.org/officeDocument/2006/relationships/hyperlink" Target="mailto:maria.ochoa@antioquia.gov.co" TargetMode="External"/><Relationship Id="rId559" Type="http://schemas.openxmlformats.org/officeDocument/2006/relationships/hyperlink" Target="mailto:natalia.ruiz@fla.com.co" TargetMode="External"/><Relationship Id="rId766" Type="http://schemas.openxmlformats.org/officeDocument/2006/relationships/hyperlink" Target="mailto:ana.cruz@antioquia.gov.co" TargetMode="External"/><Relationship Id="rId198" Type="http://schemas.openxmlformats.org/officeDocument/2006/relationships/hyperlink" Target="mailto:dianapatricia.lopez@antioquia.gov.co" TargetMode="External"/><Relationship Id="rId321" Type="http://schemas.openxmlformats.org/officeDocument/2006/relationships/hyperlink" Target="mailto:santiago.morales@antioquia.gov.co" TargetMode="External"/><Relationship Id="rId419" Type="http://schemas.openxmlformats.org/officeDocument/2006/relationships/hyperlink" Target="https://www.contratos.gov.co/consultas/detalleProceso.do?numConstancia=17-12-7087240" TargetMode="External"/><Relationship Id="rId626" Type="http://schemas.openxmlformats.org/officeDocument/2006/relationships/hyperlink" Target="mailto:natalia.ruiz@fla.com.co" TargetMode="External"/><Relationship Id="rId833" Type="http://schemas.openxmlformats.org/officeDocument/2006/relationships/hyperlink" Target="mailto:carlos.escobar@antioquia.gov.co" TargetMode="External"/><Relationship Id="rId265" Type="http://schemas.openxmlformats.org/officeDocument/2006/relationships/hyperlink" Target="https://www.contratos.gov.co/consultas/detalleProceso.do?numConstancia=18-1-187482" TargetMode="External"/><Relationship Id="rId472" Type="http://schemas.openxmlformats.org/officeDocument/2006/relationships/hyperlink" Target="https://www.contratos.gov.co/consultas/detalleProceso.do?numConstancia=17-9-435099" TargetMode="External"/><Relationship Id="rId125" Type="http://schemas.openxmlformats.org/officeDocument/2006/relationships/hyperlink" Target="https://www.contratos.gov.co/consultas/detalleProceso.do?numConstancia=17-4-7270265" TargetMode="External"/><Relationship Id="rId332" Type="http://schemas.openxmlformats.org/officeDocument/2006/relationships/hyperlink" Target="mailto:santiago.morales@antioquia.gov.co" TargetMode="External"/><Relationship Id="rId777" Type="http://schemas.openxmlformats.org/officeDocument/2006/relationships/hyperlink" Target="mailto:carlos.escobar@antioquia.gov.co" TargetMode="External"/><Relationship Id="rId637" Type="http://schemas.openxmlformats.org/officeDocument/2006/relationships/hyperlink" Target="mailto:natalia.ruiz@fla.com.co" TargetMode="External"/><Relationship Id="rId844" Type="http://schemas.openxmlformats.org/officeDocument/2006/relationships/hyperlink" Target="mailto:carlos.escobar@antioquia.gov.co" TargetMode="External"/><Relationship Id="rId276" Type="http://schemas.openxmlformats.org/officeDocument/2006/relationships/hyperlink" Target="https://www.contratos.gov.co/consultas/detalleProceso.do?numConstancia=18-1-187503" TargetMode="External"/><Relationship Id="rId483" Type="http://schemas.openxmlformats.org/officeDocument/2006/relationships/hyperlink" Target="mailto:henry.carvajal@antioquia.gov.co" TargetMode="External"/><Relationship Id="rId690" Type="http://schemas.openxmlformats.org/officeDocument/2006/relationships/hyperlink" Target="mailto:natalia.ruiz@fla.com.co" TargetMode="External"/><Relationship Id="rId704" Type="http://schemas.openxmlformats.org/officeDocument/2006/relationships/hyperlink" Target="mailto:hugo.parra@antioquia.gov.co" TargetMode="External"/><Relationship Id="rId40" Type="http://schemas.openxmlformats.org/officeDocument/2006/relationships/hyperlink" Target="mailto:jafed.naranjo@antioquia.gov.co" TargetMode="External"/><Relationship Id="rId136" Type="http://schemas.openxmlformats.org/officeDocument/2006/relationships/hyperlink" Target="https://www.contratos.gov.co/consultas/detalleProceso.do?numConstancia=17-4-7278554" TargetMode="External"/><Relationship Id="rId343" Type="http://schemas.openxmlformats.org/officeDocument/2006/relationships/hyperlink" Target="mailto:santiago.morales@antioquia.gov.co" TargetMode="External"/><Relationship Id="rId550" Type="http://schemas.openxmlformats.org/officeDocument/2006/relationships/hyperlink" Target="mailto:natalia.ruiz@fla.com.co" TargetMode="External"/><Relationship Id="rId788" Type="http://schemas.openxmlformats.org/officeDocument/2006/relationships/hyperlink" Target="mailto:carlos.escobar@antioquia.gov.co" TargetMode="External"/><Relationship Id="rId203" Type="http://schemas.openxmlformats.org/officeDocument/2006/relationships/hyperlink" Target="mailto:dianapatricia.lopez@antioquia.gov.co" TargetMode="External"/><Relationship Id="rId648" Type="http://schemas.openxmlformats.org/officeDocument/2006/relationships/hyperlink" Target="mailto:natalia.ruiz@fla.com.co" TargetMode="External"/><Relationship Id="rId855" Type="http://schemas.openxmlformats.org/officeDocument/2006/relationships/hyperlink" Target="mailto:carlos.escobar@antioquia.gov.co" TargetMode="External"/><Relationship Id="rId287" Type="http://schemas.openxmlformats.org/officeDocument/2006/relationships/hyperlink" Target="https://www.contratos.gov.co/consultas/detalleProceso.do?numConstancia=15-12-3770939" TargetMode="External"/><Relationship Id="rId410" Type="http://schemas.openxmlformats.org/officeDocument/2006/relationships/hyperlink" Target="mailto:william.vegaa@antioquia.gov.co" TargetMode="External"/><Relationship Id="rId494" Type="http://schemas.openxmlformats.org/officeDocument/2006/relationships/hyperlink" Target="mailto:henry.carvajal@antioquia.gov.co" TargetMode="External"/><Relationship Id="rId508" Type="http://schemas.openxmlformats.org/officeDocument/2006/relationships/hyperlink" Target="mailto:lorenzo.portocarrero@antioquia.gov.co" TargetMode="External"/><Relationship Id="rId715" Type="http://schemas.openxmlformats.org/officeDocument/2006/relationships/hyperlink" Target="mailto:hugo.parra@antioquia.gov.co" TargetMode="External"/><Relationship Id="rId147" Type="http://schemas.openxmlformats.org/officeDocument/2006/relationships/hyperlink" Target="https://www.contratos.gov.co/consultas/detalleProceso.do?numConstancia=17-1-181543" TargetMode="External"/><Relationship Id="rId354" Type="http://schemas.openxmlformats.org/officeDocument/2006/relationships/hyperlink" Target="mailto:santiago.morales@antioquia.gov.co" TargetMode="External"/><Relationship Id="rId799" Type="http://schemas.openxmlformats.org/officeDocument/2006/relationships/hyperlink" Target="mailto:carlos.escobar@antioquia.gov.co" TargetMode="External"/><Relationship Id="rId51" Type="http://schemas.openxmlformats.org/officeDocument/2006/relationships/hyperlink" Target="mailto:deysyalexandra.yepes@antioquia.gov.co" TargetMode="External"/><Relationship Id="rId561" Type="http://schemas.openxmlformats.org/officeDocument/2006/relationships/hyperlink" Target="mailto:natalia.ruiz@fla.com.co" TargetMode="External"/><Relationship Id="rId659" Type="http://schemas.openxmlformats.org/officeDocument/2006/relationships/hyperlink" Target="mailto:natalia.ruiz@fla.com.co" TargetMode="External"/><Relationship Id="rId866" Type="http://schemas.openxmlformats.org/officeDocument/2006/relationships/hyperlink" Target="mailto:efraim.buitrago@antioquia.gov.co" TargetMode="External"/><Relationship Id="rId214" Type="http://schemas.openxmlformats.org/officeDocument/2006/relationships/hyperlink" Target="https://www.contratos.gov.co/consultas/detalleProceso.do?numConstancia=17-4-7283527" TargetMode="External"/><Relationship Id="rId298" Type="http://schemas.openxmlformats.org/officeDocument/2006/relationships/hyperlink" Target="mailto:santiago.morales@antioquia.gov.co" TargetMode="External"/><Relationship Id="rId421" Type="http://schemas.openxmlformats.org/officeDocument/2006/relationships/hyperlink" Target="https://www.contratos.gov.co/consultas/detalleProceso.do?numConstancia=17-12-6962642" TargetMode="External"/><Relationship Id="rId519" Type="http://schemas.openxmlformats.org/officeDocument/2006/relationships/hyperlink" Target="mailto:jorge.canas@antioquia.gov.co" TargetMode="External"/><Relationship Id="rId158" Type="http://schemas.openxmlformats.org/officeDocument/2006/relationships/hyperlink" Target="mailto:dianapatricia.lopez@antioquia.gov.co" TargetMode="External"/><Relationship Id="rId726" Type="http://schemas.openxmlformats.org/officeDocument/2006/relationships/hyperlink" Target="mailto:hugo.parra@antioquia.gov.co" TargetMode="External"/><Relationship Id="rId62" Type="http://schemas.openxmlformats.org/officeDocument/2006/relationships/hyperlink" Target="mailto:juan.velez@antioquia.gov.co" TargetMode="External"/><Relationship Id="rId365" Type="http://schemas.openxmlformats.org/officeDocument/2006/relationships/hyperlink" Target="mailto:santiago.morales@antioquia.gov.co" TargetMode="External"/><Relationship Id="rId572" Type="http://schemas.openxmlformats.org/officeDocument/2006/relationships/hyperlink" Target="mailto:natalia.ruiz@fla.com.co" TargetMode="External"/><Relationship Id="rId225" Type="http://schemas.openxmlformats.org/officeDocument/2006/relationships/hyperlink" Target="https://www.contratos.gov.co/consultas/detalleProceso.do?numConstancia=17-12-6312248" TargetMode="External"/><Relationship Id="rId432" Type="http://schemas.openxmlformats.org/officeDocument/2006/relationships/hyperlink" Target="https://www.contratos.gov.co/consultas/detalleProceso.do?numConstancia=17-9-435127" TargetMode="External"/><Relationship Id="rId877" Type="http://schemas.openxmlformats.org/officeDocument/2006/relationships/hyperlink" Target="mailto:jorge.elejalde@antioquia.gov.co" TargetMode="External"/><Relationship Id="rId737" Type="http://schemas.openxmlformats.org/officeDocument/2006/relationships/hyperlink" Target="mailto:hugo.parra@antioquia.gov.co" TargetMode="External"/><Relationship Id="rId73" Type="http://schemas.openxmlformats.org/officeDocument/2006/relationships/hyperlink" Target="mailto:luis.mesa@antioquia.gov.co" TargetMode="External"/><Relationship Id="rId169" Type="http://schemas.openxmlformats.org/officeDocument/2006/relationships/hyperlink" Target="mailto:dianapatricia.lopez@antioquia.gov.co" TargetMode="External"/><Relationship Id="rId376" Type="http://schemas.openxmlformats.org/officeDocument/2006/relationships/hyperlink" Target="mailto:juandavid.garcia@antioquia.gov.co" TargetMode="External"/><Relationship Id="rId583" Type="http://schemas.openxmlformats.org/officeDocument/2006/relationships/hyperlink" Target="mailto:natalia.ruiz@fla.com.co" TargetMode="External"/><Relationship Id="rId790" Type="http://schemas.openxmlformats.org/officeDocument/2006/relationships/hyperlink" Target="mailto:carlos.escobar@antioquia.gov.co" TargetMode="External"/><Relationship Id="rId804" Type="http://schemas.openxmlformats.org/officeDocument/2006/relationships/hyperlink" Target="mailto:carlos.escobar@antioquia.gov.co" TargetMode="External"/><Relationship Id="rId4" Type="http://schemas.openxmlformats.org/officeDocument/2006/relationships/hyperlink" Target="mailto:paula.trujillo@antioquia.gov.co" TargetMode="External"/><Relationship Id="rId236" Type="http://schemas.openxmlformats.org/officeDocument/2006/relationships/hyperlink" Target="mailto:dianapatricia.lopez@antioquia.gov.co" TargetMode="External"/><Relationship Id="rId443" Type="http://schemas.openxmlformats.org/officeDocument/2006/relationships/hyperlink" Target="https://community.secop.gov.co/Public/Tendering/ContractNoticeManagement/Index?currentLanguage=es-CO&amp;Page=login&amp;Country=CO&amp;SkinName=CCE" TargetMode="External"/><Relationship Id="rId650" Type="http://schemas.openxmlformats.org/officeDocument/2006/relationships/hyperlink" Target="mailto:natalia.ruiz@fla.com.co" TargetMode="External"/><Relationship Id="rId888" Type="http://schemas.openxmlformats.org/officeDocument/2006/relationships/drawing" Target="../drawings/drawing1.xml"/><Relationship Id="rId303" Type="http://schemas.openxmlformats.org/officeDocument/2006/relationships/hyperlink" Target="mailto:santiago.morales@antioquia.gov.co" TargetMode="External"/><Relationship Id="rId748" Type="http://schemas.openxmlformats.org/officeDocument/2006/relationships/hyperlink" Target="mailto:norman.harry@antioquia.gov.co" TargetMode="External"/><Relationship Id="rId84" Type="http://schemas.openxmlformats.org/officeDocument/2006/relationships/hyperlink" Target="mailto:jorge.patino@antioquia.gov.co" TargetMode="External"/><Relationship Id="rId387" Type="http://schemas.openxmlformats.org/officeDocument/2006/relationships/hyperlink" Target="mailto:juandavid.garcia@antioquia.gov.co" TargetMode="External"/><Relationship Id="rId510" Type="http://schemas.openxmlformats.org/officeDocument/2006/relationships/hyperlink" Target="mailto:lorenzo.portocarrero@antioquia.gov.co" TargetMode="External"/><Relationship Id="rId594" Type="http://schemas.openxmlformats.org/officeDocument/2006/relationships/hyperlink" Target="mailto:natalia.ruiz@fla.com.co" TargetMode="External"/><Relationship Id="rId608" Type="http://schemas.openxmlformats.org/officeDocument/2006/relationships/hyperlink" Target="mailto:natalia.ruiz@fla.com.co" TargetMode="External"/><Relationship Id="rId815" Type="http://schemas.openxmlformats.org/officeDocument/2006/relationships/hyperlink" Target="mailto:carlos.escobar@antioquia.gov.co" TargetMode="External"/><Relationship Id="rId247" Type="http://schemas.openxmlformats.org/officeDocument/2006/relationships/hyperlink" Target="mailto:dianapatricia.lopez@antioquia.gov.co" TargetMode="External"/><Relationship Id="rId107" Type="http://schemas.openxmlformats.org/officeDocument/2006/relationships/hyperlink" Target="mailto:jorge.patino@antioquia.gov.co" TargetMode="External"/><Relationship Id="rId454" Type="http://schemas.openxmlformats.org/officeDocument/2006/relationships/hyperlink" Target="mailto:luz.martinez@antioquia.gov.co" TargetMode="External"/><Relationship Id="rId661" Type="http://schemas.openxmlformats.org/officeDocument/2006/relationships/hyperlink" Target="mailto:natalia.ruiz@fla.com.co" TargetMode="External"/><Relationship Id="rId759" Type="http://schemas.openxmlformats.org/officeDocument/2006/relationships/hyperlink" Target="mailto:adriana.fontalvo@antioquia.gov.co" TargetMode="External"/><Relationship Id="rId11" Type="http://schemas.openxmlformats.org/officeDocument/2006/relationships/hyperlink" Target="mailto:judith.gomez@antioquia.gov.co" TargetMode="External"/><Relationship Id="rId314" Type="http://schemas.openxmlformats.org/officeDocument/2006/relationships/hyperlink" Target="mailto:santiago.morales@antioquia.gov.co" TargetMode="External"/><Relationship Id="rId398" Type="http://schemas.openxmlformats.org/officeDocument/2006/relationships/hyperlink" Target="mailto:jose.mesa@antioquia.gov.co" TargetMode="External"/><Relationship Id="rId521" Type="http://schemas.openxmlformats.org/officeDocument/2006/relationships/hyperlink" Target="mailto:wilson.duque@antioquia.gov.co" TargetMode="External"/><Relationship Id="rId619" Type="http://schemas.openxmlformats.org/officeDocument/2006/relationships/hyperlink" Target="mailto:natalia.ruiz@fla.com.co" TargetMode="External"/><Relationship Id="rId95" Type="http://schemas.openxmlformats.org/officeDocument/2006/relationships/hyperlink" Target="mailto:jorge.patino@antioquia.gov.co" TargetMode="External"/><Relationship Id="rId160" Type="http://schemas.openxmlformats.org/officeDocument/2006/relationships/hyperlink" Target="mailto:dianapatricia.lopez@antioquia.gov.co" TargetMode="External"/><Relationship Id="rId826" Type="http://schemas.openxmlformats.org/officeDocument/2006/relationships/hyperlink" Target="mailto:carlos.escobar@antioquia.gov.co" TargetMode="External"/><Relationship Id="rId258" Type="http://schemas.openxmlformats.org/officeDocument/2006/relationships/hyperlink" Target="mailto:dianapatricia.lopez@antioquia.gov.co" TargetMode="External"/><Relationship Id="rId465" Type="http://schemas.openxmlformats.org/officeDocument/2006/relationships/hyperlink" Target="mailto:jose.mesa@antioquia.gov.co" TargetMode="External"/><Relationship Id="rId672" Type="http://schemas.openxmlformats.org/officeDocument/2006/relationships/hyperlink" Target="mailto:natalia.ruiz@fla.com.co" TargetMode="External"/><Relationship Id="rId22" Type="http://schemas.openxmlformats.org/officeDocument/2006/relationships/hyperlink" Target="mailto:jesus.palacios@antioquia.gov.co" TargetMode="External"/><Relationship Id="rId118" Type="http://schemas.openxmlformats.org/officeDocument/2006/relationships/hyperlink" Target="https://www.contratos.gov.co/consultas/detalleProceso.do?numConstancia=16-15-5664757" TargetMode="External"/><Relationship Id="rId325" Type="http://schemas.openxmlformats.org/officeDocument/2006/relationships/hyperlink" Target="mailto:santiago.morales@antioquia.gov.co" TargetMode="External"/><Relationship Id="rId532" Type="http://schemas.openxmlformats.org/officeDocument/2006/relationships/hyperlink" Target="mailto:natalia.ruiz@fla.com.co" TargetMode="External"/><Relationship Id="rId171" Type="http://schemas.openxmlformats.org/officeDocument/2006/relationships/hyperlink" Target="mailto:dianapatricia.lopez@antioquia.gov.co" TargetMode="External"/><Relationship Id="rId837" Type="http://schemas.openxmlformats.org/officeDocument/2006/relationships/hyperlink" Target="mailto:carlos.escobar@antioquia.gov.co" TargetMode="External"/><Relationship Id="rId269" Type="http://schemas.openxmlformats.org/officeDocument/2006/relationships/hyperlink" Target="https://www.contratos.gov.co/consultas/detalleProceso.do?numConstancia=18-1-187490" TargetMode="External"/><Relationship Id="rId476" Type="http://schemas.openxmlformats.org/officeDocument/2006/relationships/hyperlink" Target="mailto:henry.carvajal@antioquia.gov.co" TargetMode="External"/><Relationship Id="rId683" Type="http://schemas.openxmlformats.org/officeDocument/2006/relationships/hyperlink" Target="mailto:natalia.ruiz@fla.com.co" TargetMode="External"/><Relationship Id="rId890" Type="http://schemas.openxmlformats.org/officeDocument/2006/relationships/comments" Target="../comments1.xml"/><Relationship Id="rId33" Type="http://schemas.openxmlformats.org/officeDocument/2006/relationships/hyperlink" Target="mailto:juan.montoya@antioquia.gov.co" TargetMode="External"/><Relationship Id="rId129" Type="http://schemas.openxmlformats.org/officeDocument/2006/relationships/hyperlink" Target="https://www.contratos.gov.co/consultas/detalleProceso.do?numConstancia=17-4-7273604" TargetMode="External"/><Relationship Id="rId336" Type="http://schemas.openxmlformats.org/officeDocument/2006/relationships/hyperlink" Target="mailto:santiago.morales@antioquia.gov.co" TargetMode="External"/><Relationship Id="rId543" Type="http://schemas.openxmlformats.org/officeDocument/2006/relationships/hyperlink" Target="mailto:natalia.ruiz@fla.com.co" TargetMode="External"/><Relationship Id="rId182" Type="http://schemas.openxmlformats.org/officeDocument/2006/relationships/hyperlink" Target="mailto:dianapatricia.lopez@antioquia.gov.co" TargetMode="External"/><Relationship Id="rId403" Type="http://schemas.openxmlformats.org/officeDocument/2006/relationships/hyperlink" Target="mailto:juan.canas@antioquia.gov.co" TargetMode="External"/><Relationship Id="rId750" Type="http://schemas.openxmlformats.org/officeDocument/2006/relationships/hyperlink" Target="mailto:norman.harry@antioquia.gov.co" TargetMode="External"/><Relationship Id="rId848" Type="http://schemas.openxmlformats.org/officeDocument/2006/relationships/hyperlink" Target="mailto:carlos.escobar@antioquia.gov.co" TargetMode="External"/><Relationship Id="rId487" Type="http://schemas.openxmlformats.org/officeDocument/2006/relationships/hyperlink" Target="mailto:henry.carvajal@antioquia.gov.co" TargetMode="External"/><Relationship Id="rId610" Type="http://schemas.openxmlformats.org/officeDocument/2006/relationships/hyperlink" Target="mailto:natalia.ruiz@fla.com.co" TargetMode="External"/><Relationship Id="rId694" Type="http://schemas.openxmlformats.org/officeDocument/2006/relationships/hyperlink" Target="mailto:natalia.ruiz@fla.com.co" TargetMode="External"/><Relationship Id="rId708" Type="http://schemas.openxmlformats.org/officeDocument/2006/relationships/hyperlink" Target="mailto:carlos.vanegas@antioquia.%20Gov.co" TargetMode="External"/><Relationship Id="rId347" Type="http://schemas.openxmlformats.org/officeDocument/2006/relationships/hyperlink" Target="mailto:santiago.morales@antioquia.gov.co" TargetMode="External"/><Relationship Id="rId44" Type="http://schemas.openxmlformats.org/officeDocument/2006/relationships/hyperlink" Target="https://www.contratos.gov.co/consultas/detalleProceso.do?numConstancia=18-9-441092" TargetMode="External"/><Relationship Id="rId554" Type="http://schemas.openxmlformats.org/officeDocument/2006/relationships/hyperlink" Target="mailto:natalia.ruiz@fla.com.co" TargetMode="External"/><Relationship Id="rId761" Type="http://schemas.openxmlformats.org/officeDocument/2006/relationships/hyperlink" Target="mailto:angela.soto@antioquia.gov.co" TargetMode="External"/><Relationship Id="rId859" Type="http://schemas.openxmlformats.org/officeDocument/2006/relationships/hyperlink" Target="mailto:carlos.escobar@antioquia.gov.co" TargetMode="External"/><Relationship Id="rId193" Type="http://schemas.openxmlformats.org/officeDocument/2006/relationships/hyperlink" Target="mailto:dianapatricia.lopez@antioquia.gov.co" TargetMode="External"/><Relationship Id="rId207" Type="http://schemas.openxmlformats.org/officeDocument/2006/relationships/hyperlink" Target="mailto:dianapatricia.lopez@antioquia.gov.co" TargetMode="External"/><Relationship Id="rId414" Type="http://schemas.openxmlformats.org/officeDocument/2006/relationships/hyperlink" Target="mailto:santiago.marin@antioquia.gov.co" TargetMode="External"/><Relationship Id="rId498" Type="http://schemas.openxmlformats.org/officeDocument/2006/relationships/hyperlink" Target="mailto:henry.carvajal@antioquia.gov.co" TargetMode="External"/><Relationship Id="rId621" Type="http://schemas.openxmlformats.org/officeDocument/2006/relationships/hyperlink" Target="mailto:natalia.ruiz@fla.com.co" TargetMode="External"/><Relationship Id="rId260" Type="http://schemas.openxmlformats.org/officeDocument/2006/relationships/hyperlink" Target="mailto:dianapatricia.lopez@antioquia.gov.co" TargetMode="External"/><Relationship Id="rId719" Type="http://schemas.openxmlformats.org/officeDocument/2006/relationships/hyperlink" Target="mailto:aicardo.urrego@antioquia.gov.co" TargetMode="External"/><Relationship Id="rId55" Type="http://schemas.openxmlformats.org/officeDocument/2006/relationships/hyperlink" Target="mailto:angela.ortega@antioquia.gov.co" TargetMode="External"/><Relationship Id="rId120" Type="http://schemas.openxmlformats.org/officeDocument/2006/relationships/hyperlink" Target="mailto:dianapatricia.lopez@antioquia.gov.co" TargetMode="External"/><Relationship Id="rId358" Type="http://schemas.openxmlformats.org/officeDocument/2006/relationships/hyperlink" Target="mailto:santiago.morales@antioquia.gov.co" TargetMode="External"/><Relationship Id="rId565" Type="http://schemas.openxmlformats.org/officeDocument/2006/relationships/hyperlink" Target="mailto:natalia.ruiz@fla.com.co" TargetMode="External"/><Relationship Id="rId772" Type="http://schemas.openxmlformats.org/officeDocument/2006/relationships/hyperlink" Target="mailto:grecia.morales@antioquia.gov.co" TargetMode="External"/><Relationship Id="rId218" Type="http://schemas.openxmlformats.org/officeDocument/2006/relationships/hyperlink" Target="https://www.contratos.gov.co/consultas/detalleProceso.do?numConstancia=18-1-186126" TargetMode="External"/><Relationship Id="rId425" Type="http://schemas.openxmlformats.org/officeDocument/2006/relationships/hyperlink" Target="https://www.contratos.gov.co/consultas/detalleProceso.do?numConstancia=17-12-7280650" TargetMode="External"/><Relationship Id="rId632" Type="http://schemas.openxmlformats.org/officeDocument/2006/relationships/hyperlink" Target="mailto:natalia.ruiz@fla.com.co" TargetMode="External"/><Relationship Id="rId271" Type="http://schemas.openxmlformats.org/officeDocument/2006/relationships/hyperlink" Target="https://www.contratos.gov.co/consultas/detalleProceso.do?numConstancia=18-1-187492" TargetMode="External"/><Relationship Id="rId66" Type="http://schemas.openxmlformats.org/officeDocument/2006/relationships/hyperlink" Target="mailto:juaneugenio.maya@antioquia.gov.co" TargetMode="External"/><Relationship Id="rId131" Type="http://schemas.openxmlformats.org/officeDocument/2006/relationships/hyperlink" Target="https://www.contratos.gov.co/consultas/detalleProceso.do?numConstancia=17-4-7274949" TargetMode="External"/><Relationship Id="rId369" Type="http://schemas.openxmlformats.org/officeDocument/2006/relationships/hyperlink" Target="mailto:jorge.duran@antioquia.gov.co" TargetMode="External"/><Relationship Id="rId576" Type="http://schemas.openxmlformats.org/officeDocument/2006/relationships/hyperlink" Target="mailto:natalia.ruiz@fla.com.co" TargetMode="External"/><Relationship Id="rId783" Type="http://schemas.openxmlformats.org/officeDocument/2006/relationships/hyperlink" Target="mailto:carlos.escobar@antioquia.gov.co" TargetMode="External"/><Relationship Id="rId229" Type="http://schemas.openxmlformats.org/officeDocument/2006/relationships/hyperlink" Target="https://www.contratos.gov.co/consultas/detalleProceso.do?numConstancia=18-15-7711897" TargetMode="External"/><Relationship Id="rId436" Type="http://schemas.openxmlformats.org/officeDocument/2006/relationships/hyperlink" Target="mailto:javier.gelvez@antioquia.gov.co" TargetMode="External"/><Relationship Id="rId643" Type="http://schemas.openxmlformats.org/officeDocument/2006/relationships/hyperlink" Target="mailto:natalia.ruiz@fla.com.co" TargetMode="External"/><Relationship Id="rId850" Type="http://schemas.openxmlformats.org/officeDocument/2006/relationships/hyperlink" Target="mailto:carlos.escobar@antioquia.gov.co" TargetMode="External"/><Relationship Id="rId77" Type="http://schemas.openxmlformats.org/officeDocument/2006/relationships/hyperlink" Target="mailto:juan.velez@antioquia.gov.co" TargetMode="External"/><Relationship Id="rId282" Type="http://schemas.openxmlformats.org/officeDocument/2006/relationships/hyperlink" Target="https://www.contratos.gov.co/consultas/detalleProceso.do?numConstancia=18-1-187510" TargetMode="External"/><Relationship Id="rId503" Type="http://schemas.openxmlformats.org/officeDocument/2006/relationships/hyperlink" Target="mailto:henry.carvajal@antioquia.gov.co" TargetMode="External"/><Relationship Id="rId587" Type="http://schemas.openxmlformats.org/officeDocument/2006/relationships/hyperlink" Target="mailto:natalia.ruiz@fla.com.co" TargetMode="External"/><Relationship Id="rId710" Type="http://schemas.openxmlformats.org/officeDocument/2006/relationships/hyperlink" Target="mailto:hugo.parra@antioquia.gov.co" TargetMode="External"/><Relationship Id="rId808" Type="http://schemas.openxmlformats.org/officeDocument/2006/relationships/hyperlink" Target="mailto:carlos.escobar@antioquia.gov.co" TargetMode="External"/><Relationship Id="rId8" Type="http://schemas.openxmlformats.org/officeDocument/2006/relationships/hyperlink" Target="mailto:luis.uribe@antioquia.gov.co" TargetMode="External"/><Relationship Id="rId142" Type="http://schemas.openxmlformats.org/officeDocument/2006/relationships/hyperlink" Target="https://www.contratos.gov.co/consultas/detalleProceso.do?numConstancia=17-15-7235789" TargetMode="External"/><Relationship Id="rId447" Type="http://schemas.openxmlformats.org/officeDocument/2006/relationships/hyperlink" Target="mailto:juan.gallegoosorio@antioquia.gov.co" TargetMode="External"/><Relationship Id="rId794" Type="http://schemas.openxmlformats.org/officeDocument/2006/relationships/hyperlink" Target="mailto:carlos.escobar@antioquia.gov.co" TargetMode="External"/><Relationship Id="rId654" Type="http://schemas.openxmlformats.org/officeDocument/2006/relationships/hyperlink" Target="mailto:natalia.ruiz@fla.com.co" TargetMode="External"/><Relationship Id="rId861" Type="http://schemas.openxmlformats.org/officeDocument/2006/relationships/hyperlink" Target="mailto:carlos.escobar@antioquia.gov.co" TargetMode="External"/><Relationship Id="rId293" Type="http://schemas.openxmlformats.org/officeDocument/2006/relationships/hyperlink" Target="mailto:santiago.morales@antioquia.gov.co" TargetMode="External"/><Relationship Id="rId307" Type="http://schemas.openxmlformats.org/officeDocument/2006/relationships/hyperlink" Target="mailto:santiago.morales@antioquia.gov.co" TargetMode="External"/><Relationship Id="rId514" Type="http://schemas.openxmlformats.org/officeDocument/2006/relationships/hyperlink" Target="mailto:juan.hurtado@antioquia.gov.co" TargetMode="External"/><Relationship Id="rId721" Type="http://schemas.openxmlformats.org/officeDocument/2006/relationships/hyperlink" Target="mailto:hugo.parra@antioquia.gov.co" TargetMode="External"/><Relationship Id="rId88" Type="http://schemas.openxmlformats.org/officeDocument/2006/relationships/hyperlink" Target="mailto:jorge.patino@antioquia.gov.co" TargetMode="External"/><Relationship Id="rId153" Type="http://schemas.openxmlformats.org/officeDocument/2006/relationships/hyperlink" Target="https://www.contratos.gov.co/consultas/detalleProceso.do?numConstancia=17-12-7283326" TargetMode="External"/><Relationship Id="rId360" Type="http://schemas.openxmlformats.org/officeDocument/2006/relationships/hyperlink" Target="mailto:santiago.morales@antioquia.gov.co" TargetMode="External"/><Relationship Id="rId598" Type="http://schemas.openxmlformats.org/officeDocument/2006/relationships/hyperlink" Target="mailto:natalia.ruiz@fla.com.co" TargetMode="External"/><Relationship Id="rId819" Type="http://schemas.openxmlformats.org/officeDocument/2006/relationships/hyperlink" Target="mailto:carlos.escobar@antioquia.gov.co" TargetMode="External"/><Relationship Id="rId220" Type="http://schemas.openxmlformats.org/officeDocument/2006/relationships/hyperlink" Target="https://www.contratos.gov.co/consultas/detalleProceso.do?numConstancia=18-1-186129" TargetMode="External"/><Relationship Id="rId458" Type="http://schemas.openxmlformats.org/officeDocument/2006/relationships/hyperlink" Target="mailto:gustavo.restrepo@antioquia.gov.co" TargetMode="External"/><Relationship Id="rId665" Type="http://schemas.openxmlformats.org/officeDocument/2006/relationships/hyperlink" Target="mailto:natalia.ruiz@fla.com.co" TargetMode="External"/><Relationship Id="rId872" Type="http://schemas.openxmlformats.org/officeDocument/2006/relationships/hyperlink" Target="mailto:jorge.elejalde@antioquia.gov.co" TargetMode="External"/><Relationship Id="rId15" Type="http://schemas.openxmlformats.org/officeDocument/2006/relationships/hyperlink" Target="mailto:jaime.fernandez@antioquia.gov.co" TargetMode="External"/><Relationship Id="rId318" Type="http://schemas.openxmlformats.org/officeDocument/2006/relationships/hyperlink" Target="mailto:santiago.morales@antioquia.gov.co" TargetMode="External"/><Relationship Id="rId525" Type="http://schemas.openxmlformats.org/officeDocument/2006/relationships/hyperlink" Target="mailto:haver.gonzalez@antioquia.gov.co" TargetMode="External"/><Relationship Id="rId732" Type="http://schemas.openxmlformats.org/officeDocument/2006/relationships/hyperlink" Target="mailto:carlos.vanegas@antioquia.%20Gov.co" TargetMode="External"/><Relationship Id="rId99" Type="http://schemas.openxmlformats.org/officeDocument/2006/relationships/hyperlink" Target="mailto:jorge.patino@antioquia.gov.co" TargetMode="External"/><Relationship Id="rId164" Type="http://schemas.openxmlformats.org/officeDocument/2006/relationships/hyperlink" Target="mailto:dianapatricia.lopez@antioquia.gov.co" TargetMode="External"/><Relationship Id="rId371" Type="http://schemas.openxmlformats.org/officeDocument/2006/relationships/hyperlink" Target="mailto:jorge.duran@antioquia.gov.co"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Z1048545"/>
  <sheetViews>
    <sheetView tabSelected="1" zoomScale="85" zoomScaleNormal="85" workbookViewId="0">
      <pane xSplit="1" ySplit="11" topLeftCell="U12" activePane="bottomRight" state="frozen"/>
      <selection pane="topRight" activeCell="B1" sqref="B1"/>
      <selection pane="bottomLeft" activeCell="A13" sqref="A13"/>
      <selection pane="bottomRight" activeCell="A17" sqref="A17"/>
    </sheetView>
  </sheetViews>
  <sheetFormatPr baseColWidth="10" defaultRowHeight="15" x14ac:dyDescent="0.25"/>
  <cols>
    <col min="1" max="1" width="23.5703125" customWidth="1"/>
    <col min="2" max="2" width="37.5703125" bestFit="1" customWidth="1"/>
    <col min="3" max="3" width="41.140625" customWidth="1"/>
    <col min="4" max="4" width="15.7109375" bestFit="1" customWidth="1"/>
    <col min="5" max="5" width="13.42578125" bestFit="1" customWidth="1"/>
    <col min="6" max="6" width="29.42578125" customWidth="1"/>
    <col min="8" max="8" width="26.42578125" bestFit="1" customWidth="1"/>
    <col min="9" max="9" width="19.7109375" customWidth="1"/>
    <col min="15" max="15" width="17.42578125" customWidth="1"/>
    <col min="16" max="16" width="19.42578125" customWidth="1"/>
    <col min="17" max="22" width="35.140625" customWidth="1"/>
    <col min="25" max="25" width="24.7109375" customWidth="1"/>
    <col min="30" max="30" width="50.140625" customWidth="1"/>
    <col min="31" max="33" width="22.28515625" customWidth="1"/>
  </cols>
  <sheetData>
    <row r="1" spans="1:33" hidden="1" x14ac:dyDescent="0.25">
      <c r="A1" s="54"/>
      <c r="B1" s="54"/>
      <c r="C1" s="56" t="s">
        <v>0</v>
      </c>
      <c r="D1" s="57"/>
      <c r="E1" s="57"/>
      <c r="F1" s="57"/>
      <c r="G1" s="57"/>
      <c r="H1" s="57"/>
      <c r="I1" s="57"/>
      <c r="J1" s="57"/>
      <c r="K1" s="57"/>
      <c r="L1" s="57"/>
      <c r="M1" s="57"/>
      <c r="N1" s="57"/>
      <c r="O1" s="57"/>
      <c r="P1" s="57"/>
      <c r="Q1" s="57"/>
      <c r="R1" s="57"/>
      <c r="S1" s="57"/>
      <c r="T1" s="57"/>
      <c r="U1" s="57"/>
      <c r="V1" s="57"/>
      <c r="W1" s="57"/>
      <c r="X1" s="57"/>
      <c r="Y1" s="57"/>
      <c r="Z1" s="57"/>
      <c r="AA1" s="57"/>
      <c r="AB1" s="57"/>
      <c r="AC1" s="57"/>
      <c r="AD1" s="58"/>
      <c r="AE1" s="65" t="s">
        <v>1</v>
      </c>
      <c r="AF1" s="66"/>
      <c r="AG1" s="66"/>
    </row>
    <row r="2" spans="1:33" hidden="1" x14ac:dyDescent="0.25">
      <c r="A2" s="54"/>
      <c r="B2" s="54"/>
      <c r="C2" s="59"/>
      <c r="D2" s="60"/>
      <c r="E2" s="60"/>
      <c r="F2" s="60"/>
      <c r="G2" s="60"/>
      <c r="H2" s="60"/>
      <c r="I2" s="60"/>
      <c r="J2" s="60"/>
      <c r="K2" s="60"/>
      <c r="L2" s="60"/>
      <c r="M2" s="60"/>
      <c r="N2" s="60"/>
      <c r="O2" s="60"/>
      <c r="P2" s="60"/>
      <c r="Q2" s="60"/>
      <c r="R2" s="60"/>
      <c r="S2" s="60"/>
      <c r="T2" s="60"/>
      <c r="U2" s="60"/>
      <c r="V2" s="60"/>
      <c r="W2" s="60"/>
      <c r="X2" s="60"/>
      <c r="Y2" s="60"/>
      <c r="Z2" s="60"/>
      <c r="AA2" s="60"/>
      <c r="AB2" s="60"/>
      <c r="AC2" s="60"/>
      <c r="AD2" s="61"/>
      <c r="AE2" s="65"/>
      <c r="AF2" s="66"/>
      <c r="AG2" s="66"/>
    </row>
    <row r="3" spans="1:33" hidden="1" x14ac:dyDescent="0.25">
      <c r="A3" s="54"/>
      <c r="B3" s="54"/>
      <c r="C3" s="59"/>
      <c r="D3" s="60"/>
      <c r="E3" s="60"/>
      <c r="F3" s="60"/>
      <c r="G3" s="60"/>
      <c r="H3" s="60"/>
      <c r="I3" s="60"/>
      <c r="J3" s="60"/>
      <c r="K3" s="60"/>
      <c r="L3" s="60"/>
      <c r="M3" s="60"/>
      <c r="N3" s="60"/>
      <c r="O3" s="60"/>
      <c r="P3" s="60"/>
      <c r="Q3" s="60"/>
      <c r="R3" s="60"/>
      <c r="S3" s="60"/>
      <c r="T3" s="60"/>
      <c r="U3" s="60"/>
      <c r="V3" s="60"/>
      <c r="W3" s="60"/>
      <c r="X3" s="60"/>
      <c r="Y3" s="60"/>
      <c r="Z3" s="60"/>
      <c r="AA3" s="60"/>
      <c r="AB3" s="60"/>
      <c r="AC3" s="60"/>
      <c r="AD3" s="61"/>
      <c r="AE3" s="65" t="s">
        <v>2</v>
      </c>
      <c r="AF3" s="66"/>
      <c r="AG3" s="66"/>
    </row>
    <row r="4" spans="1:33" hidden="1" x14ac:dyDescent="0.25">
      <c r="A4" s="54"/>
      <c r="B4" s="54"/>
      <c r="C4" s="59"/>
      <c r="D4" s="60"/>
      <c r="E4" s="60"/>
      <c r="F4" s="60"/>
      <c r="G4" s="60"/>
      <c r="H4" s="60"/>
      <c r="I4" s="60"/>
      <c r="J4" s="60"/>
      <c r="K4" s="60"/>
      <c r="L4" s="60"/>
      <c r="M4" s="60"/>
      <c r="N4" s="60"/>
      <c r="O4" s="60"/>
      <c r="P4" s="60"/>
      <c r="Q4" s="60"/>
      <c r="R4" s="60"/>
      <c r="S4" s="60"/>
      <c r="T4" s="60"/>
      <c r="U4" s="60"/>
      <c r="V4" s="60"/>
      <c r="W4" s="60"/>
      <c r="X4" s="60"/>
      <c r="Y4" s="60"/>
      <c r="Z4" s="60"/>
      <c r="AA4" s="60"/>
      <c r="AB4" s="60"/>
      <c r="AC4" s="60"/>
      <c r="AD4" s="61"/>
      <c r="AE4" s="65"/>
      <c r="AF4" s="66"/>
      <c r="AG4" s="66"/>
    </row>
    <row r="5" spans="1:33" hidden="1" x14ac:dyDescent="0.25">
      <c r="A5" s="54"/>
      <c r="B5" s="54"/>
      <c r="C5" s="59"/>
      <c r="D5" s="60"/>
      <c r="E5" s="60"/>
      <c r="F5" s="60"/>
      <c r="G5" s="60"/>
      <c r="H5" s="60"/>
      <c r="I5" s="60"/>
      <c r="J5" s="60"/>
      <c r="K5" s="60"/>
      <c r="L5" s="60"/>
      <c r="M5" s="60"/>
      <c r="N5" s="60"/>
      <c r="O5" s="60"/>
      <c r="P5" s="60"/>
      <c r="Q5" s="60"/>
      <c r="R5" s="60"/>
      <c r="S5" s="60"/>
      <c r="T5" s="60"/>
      <c r="U5" s="60"/>
      <c r="V5" s="60"/>
      <c r="W5" s="60"/>
      <c r="X5" s="60"/>
      <c r="Y5" s="60"/>
      <c r="Z5" s="60"/>
      <c r="AA5" s="60"/>
      <c r="AB5" s="60"/>
      <c r="AC5" s="60"/>
      <c r="AD5" s="61"/>
      <c r="AE5" s="65" t="s">
        <v>3</v>
      </c>
      <c r="AF5" s="66"/>
      <c r="AG5" s="66"/>
    </row>
    <row r="6" spans="1:33" ht="15.75" hidden="1" thickBot="1" x14ac:dyDescent="0.3">
      <c r="A6" s="55"/>
      <c r="B6" s="55"/>
      <c r="C6" s="62"/>
      <c r="D6" s="63"/>
      <c r="E6" s="63"/>
      <c r="F6" s="63"/>
      <c r="G6" s="63"/>
      <c r="H6" s="63"/>
      <c r="I6" s="63"/>
      <c r="J6" s="63"/>
      <c r="K6" s="63"/>
      <c r="L6" s="63"/>
      <c r="M6" s="63"/>
      <c r="N6" s="63"/>
      <c r="O6" s="63"/>
      <c r="P6" s="63"/>
      <c r="Q6" s="63"/>
      <c r="R6" s="63"/>
      <c r="S6" s="63"/>
      <c r="T6" s="63"/>
      <c r="U6" s="63"/>
      <c r="V6" s="63"/>
      <c r="W6" s="63"/>
      <c r="X6" s="63"/>
      <c r="Y6" s="63"/>
      <c r="Z6" s="63"/>
      <c r="AA6" s="63"/>
      <c r="AB6" s="63"/>
      <c r="AC6" s="63"/>
      <c r="AD6" s="64"/>
      <c r="AE6" s="65"/>
      <c r="AF6" s="66"/>
      <c r="AG6" s="66"/>
    </row>
    <row r="7" spans="1:33" ht="15.75" hidden="1" customHeight="1" thickBot="1" x14ac:dyDescent="0.55000000000000004">
      <c r="A7" s="50" t="s">
        <v>4</v>
      </c>
      <c r="B7" s="51"/>
      <c r="C7" s="51"/>
      <c r="D7" s="51"/>
      <c r="E7" s="51"/>
      <c r="F7" s="51"/>
      <c r="G7" s="51"/>
      <c r="H7" s="51"/>
      <c r="I7" s="51"/>
      <c r="J7" s="51"/>
      <c r="K7" s="51"/>
      <c r="L7" s="51"/>
      <c r="M7" s="51"/>
      <c r="N7" s="51"/>
      <c r="O7" s="51"/>
      <c r="P7" s="52"/>
      <c r="Q7" s="52"/>
      <c r="R7" s="52"/>
      <c r="S7" s="52"/>
      <c r="T7" s="52"/>
      <c r="U7" s="52"/>
      <c r="V7" s="52"/>
      <c r="W7" s="52"/>
      <c r="X7" s="52"/>
      <c r="Y7" s="52"/>
      <c r="Z7" s="52"/>
      <c r="AA7" s="52"/>
      <c r="AB7" s="52"/>
      <c r="AC7" s="52"/>
      <c r="AD7" s="52"/>
      <c r="AE7" s="52"/>
      <c r="AF7" s="52"/>
      <c r="AG7" s="53"/>
    </row>
    <row r="8" spans="1:33" hidden="1" x14ac:dyDescent="0.25">
      <c r="A8" s="67" t="s">
        <v>5</v>
      </c>
      <c r="B8" s="68"/>
      <c r="C8" s="68"/>
      <c r="D8" s="68"/>
      <c r="E8" s="68"/>
      <c r="F8" s="68"/>
      <c r="G8" s="68"/>
      <c r="H8" s="68"/>
      <c r="I8" s="68"/>
      <c r="J8" s="68"/>
      <c r="K8" s="68"/>
      <c r="L8" s="68"/>
      <c r="M8" s="68"/>
      <c r="N8" s="68"/>
      <c r="O8" s="69"/>
      <c r="P8" s="73" t="s">
        <v>6</v>
      </c>
      <c r="Q8" s="74"/>
      <c r="R8" s="74"/>
      <c r="S8" s="74"/>
      <c r="T8" s="74"/>
      <c r="U8" s="75"/>
      <c r="V8" s="76" t="s">
        <v>7</v>
      </c>
      <c r="W8" s="77"/>
      <c r="X8" s="77"/>
      <c r="Y8" s="77"/>
      <c r="Z8" s="77"/>
      <c r="AA8" s="77"/>
      <c r="AB8" s="77"/>
      <c r="AC8" s="77"/>
      <c r="AD8" s="77"/>
      <c r="AE8" s="82" t="s">
        <v>8</v>
      </c>
      <c r="AF8" s="82"/>
      <c r="AG8" s="83"/>
    </row>
    <row r="9" spans="1:33" hidden="1" x14ac:dyDescent="0.25">
      <c r="A9" s="70"/>
      <c r="B9" s="71"/>
      <c r="C9" s="71"/>
      <c r="D9" s="71"/>
      <c r="E9" s="71"/>
      <c r="F9" s="71"/>
      <c r="G9" s="71"/>
      <c r="H9" s="71"/>
      <c r="I9" s="71"/>
      <c r="J9" s="71"/>
      <c r="K9" s="71"/>
      <c r="L9" s="71"/>
      <c r="M9" s="71"/>
      <c r="N9" s="71"/>
      <c r="O9" s="72"/>
      <c r="P9" s="88" t="s">
        <v>9</v>
      </c>
      <c r="Q9" s="89"/>
      <c r="R9" s="88" t="s">
        <v>10</v>
      </c>
      <c r="S9" s="92"/>
      <c r="T9" s="92"/>
      <c r="U9" s="89"/>
      <c r="V9" s="78"/>
      <c r="W9" s="79"/>
      <c r="X9" s="79"/>
      <c r="Y9" s="79"/>
      <c r="Z9" s="79"/>
      <c r="AA9" s="79"/>
      <c r="AB9" s="79"/>
      <c r="AC9" s="79"/>
      <c r="AD9" s="79"/>
      <c r="AE9" s="84"/>
      <c r="AF9" s="84"/>
      <c r="AG9" s="85"/>
    </row>
    <row r="10" spans="1:33" x14ac:dyDescent="0.25">
      <c r="A10" s="1"/>
      <c r="B10" s="1"/>
      <c r="C10" s="1"/>
      <c r="D10" s="1"/>
      <c r="E10" s="1"/>
      <c r="F10" s="1"/>
      <c r="G10" s="1"/>
      <c r="H10" s="1"/>
      <c r="I10" s="1"/>
      <c r="J10" s="1"/>
      <c r="K10" s="1"/>
      <c r="L10" s="94" t="s">
        <v>11</v>
      </c>
      <c r="M10" s="95"/>
      <c r="N10" s="95"/>
      <c r="O10" s="96"/>
      <c r="P10" s="90"/>
      <c r="Q10" s="91"/>
      <c r="R10" s="90"/>
      <c r="S10" s="93"/>
      <c r="T10" s="93"/>
      <c r="U10" s="91"/>
      <c r="V10" s="80"/>
      <c r="W10" s="81"/>
      <c r="X10" s="81"/>
      <c r="Y10" s="81"/>
      <c r="Z10" s="81"/>
      <c r="AA10" s="81"/>
      <c r="AB10" s="81"/>
      <c r="AC10" s="81"/>
      <c r="AD10" s="81"/>
      <c r="AE10" s="86"/>
      <c r="AF10" s="86"/>
      <c r="AG10" s="87"/>
    </row>
    <row r="11" spans="1:33" ht="80.25" customHeight="1" x14ac:dyDescent="0.25">
      <c r="A11" s="2" t="s">
        <v>12</v>
      </c>
      <c r="B11" s="2" t="s">
        <v>13</v>
      </c>
      <c r="C11" s="2" t="s">
        <v>14</v>
      </c>
      <c r="D11" s="2" t="s">
        <v>15</v>
      </c>
      <c r="E11" s="2" t="s">
        <v>16</v>
      </c>
      <c r="F11" s="2" t="s">
        <v>17</v>
      </c>
      <c r="G11" s="2" t="s">
        <v>18</v>
      </c>
      <c r="H11" s="2" t="s">
        <v>19</v>
      </c>
      <c r="I11" s="2" t="s">
        <v>20</v>
      </c>
      <c r="J11" s="2" t="s">
        <v>21</v>
      </c>
      <c r="K11" s="2" t="s">
        <v>22</v>
      </c>
      <c r="L11" s="3" t="s">
        <v>23</v>
      </c>
      <c r="M11" s="3" t="s">
        <v>24</v>
      </c>
      <c r="N11" s="3" t="s">
        <v>25</v>
      </c>
      <c r="O11" s="3" t="s">
        <v>26</v>
      </c>
      <c r="P11" s="4" t="s">
        <v>27</v>
      </c>
      <c r="Q11" s="5" t="s">
        <v>28</v>
      </c>
      <c r="R11" s="6" t="s">
        <v>29</v>
      </c>
      <c r="S11" s="6" t="s">
        <v>30</v>
      </c>
      <c r="T11" s="7" t="s">
        <v>31</v>
      </c>
      <c r="U11" s="8" t="s">
        <v>32</v>
      </c>
      <c r="V11" s="9" t="s">
        <v>33</v>
      </c>
      <c r="W11" s="9" t="s">
        <v>34</v>
      </c>
      <c r="X11" s="9" t="s">
        <v>35</v>
      </c>
      <c r="Y11" s="9" t="s">
        <v>36</v>
      </c>
      <c r="Z11" s="9" t="s">
        <v>37</v>
      </c>
      <c r="AA11" s="9" t="s">
        <v>38</v>
      </c>
      <c r="AB11" s="9" t="s">
        <v>39</v>
      </c>
      <c r="AC11" s="9" t="s">
        <v>40</v>
      </c>
      <c r="AD11" s="10" t="s">
        <v>41</v>
      </c>
      <c r="AE11" s="11" t="s">
        <v>42</v>
      </c>
      <c r="AF11" s="12" t="s">
        <v>43</v>
      </c>
      <c r="AG11" s="12" t="s">
        <v>44</v>
      </c>
    </row>
    <row r="12" spans="1:33" s="20" customFormat="1" ht="63" customHeight="1" x14ac:dyDescent="0.2">
      <c r="A12" s="21" t="s">
        <v>48</v>
      </c>
      <c r="B12" s="22">
        <v>90121500</v>
      </c>
      <c r="C12" s="23" t="s">
        <v>354</v>
      </c>
      <c r="D12" s="24">
        <v>43101</v>
      </c>
      <c r="E12" s="23" t="s">
        <v>340</v>
      </c>
      <c r="F12" s="23" t="s">
        <v>349</v>
      </c>
      <c r="G12" s="23" t="s">
        <v>352</v>
      </c>
      <c r="H12" s="25">
        <v>20000000</v>
      </c>
      <c r="I12" s="25">
        <v>20000000</v>
      </c>
      <c r="J12" s="23" t="s">
        <v>49</v>
      </c>
      <c r="K12" s="23" t="s">
        <v>346</v>
      </c>
      <c r="L12" s="22" t="s">
        <v>111</v>
      </c>
      <c r="M12" s="22" t="s">
        <v>50</v>
      </c>
      <c r="N12" s="21" t="s">
        <v>112</v>
      </c>
      <c r="O12" s="26" t="s">
        <v>113</v>
      </c>
      <c r="P12" s="23"/>
      <c r="Q12" s="23"/>
      <c r="R12" s="23"/>
      <c r="S12" s="23"/>
      <c r="T12" s="23"/>
      <c r="U12" s="22"/>
      <c r="V12" s="22" t="s">
        <v>311</v>
      </c>
      <c r="W12" s="27">
        <v>20639</v>
      </c>
      <c r="X12" s="28"/>
      <c r="Y12" s="23"/>
      <c r="Z12" s="23">
        <v>4600006173</v>
      </c>
      <c r="AA12" s="29" t="str">
        <f t="shared" ref="AA12:AA75" si="0">+IF(AND(W12="",X12="",Y12="",Z12=""),"",IF(AND(W12&lt;&gt;"",X12="",Y12="",Z12=""),0%,IF(AND(W12&lt;&gt;"",X12&lt;&gt;"",Y12="",Z12=""),33%,IF(AND(W12&lt;&gt;"",X12&lt;&gt;"",Y12&lt;&gt;"",Z12=""),66%,IF(AND(W12&lt;&gt;"",X12&lt;&gt;"",Y12&lt;&gt;"",Z12&lt;&gt;""),100%,"Información incompleta")))))</f>
        <v>Información incompleta</v>
      </c>
      <c r="AB12" s="22" t="s">
        <v>355</v>
      </c>
      <c r="AC12" s="22" t="s">
        <v>317</v>
      </c>
      <c r="AD12" s="22"/>
      <c r="AE12" s="22" t="e">
        <f>[6]!Tabla2[[#This Row],[Nombre completo]]</f>
        <v>#REF!</v>
      </c>
      <c r="AF12" s="23" t="s">
        <v>47</v>
      </c>
      <c r="AG12" s="23" t="s">
        <v>319</v>
      </c>
    </row>
    <row r="13" spans="1:33" s="20" customFormat="1" ht="63" customHeight="1" x14ac:dyDescent="0.2">
      <c r="A13" s="21" t="s">
        <v>48</v>
      </c>
      <c r="B13" s="22">
        <v>80131505</v>
      </c>
      <c r="C13" s="23" t="s">
        <v>356</v>
      </c>
      <c r="D13" s="24">
        <v>43101</v>
      </c>
      <c r="E13" s="23" t="s">
        <v>341</v>
      </c>
      <c r="F13" s="23" t="s">
        <v>357</v>
      </c>
      <c r="G13" s="23" t="s">
        <v>352</v>
      </c>
      <c r="H13" s="25">
        <v>14329200</v>
      </c>
      <c r="I13" s="25">
        <v>14329200</v>
      </c>
      <c r="J13" s="23" t="s">
        <v>49</v>
      </c>
      <c r="K13" s="23" t="s">
        <v>346</v>
      </c>
      <c r="L13" s="22" t="s">
        <v>114</v>
      </c>
      <c r="M13" s="22" t="s">
        <v>50</v>
      </c>
      <c r="N13" s="21" t="s">
        <v>112</v>
      </c>
      <c r="O13" s="26" t="s">
        <v>115</v>
      </c>
      <c r="P13" s="23"/>
      <c r="Q13" s="23"/>
      <c r="R13" s="23"/>
      <c r="S13" s="23"/>
      <c r="T13" s="23"/>
      <c r="U13" s="22"/>
      <c r="V13" s="22" t="s">
        <v>311</v>
      </c>
      <c r="W13" s="27">
        <v>20212</v>
      </c>
      <c r="X13" s="28">
        <v>43073</v>
      </c>
      <c r="Y13" s="23" t="s">
        <v>124</v>
      </c>
      <c r="Z13" s="23">
        <v>460006249</v>
      </c>
      <c r="AA13" s="29">
        <f t="shared" si="0"/>
        <v>1</v>
      </c>
      <c r="AB13" s="22" t="s">
        <v>358</v>
      </c>
      <c r="AC13" s="22" t="s">
        <v>317</v>
      </c>
      <c r="AD13" s="22"/>
      <c r="AE13" s="22" t="s">
        <v>146</v>
      </c>
      <c r="AF13" s="23" t="s">
        <v>47</v>
      </c>
      <c r="AG13" s="23" t="s">
        <v>319</v>
      </c>
    </row>
    <row r="14" spans="1:33" s="20" customFormat="1" ht="63" customHeight="1" x14ac:dyDescent="0.2">
      <c r="A14" s="21" t="s">
        <v>48</v>
      </c>
      <c r="B14" s="22">
        <v>8011504</v>
      </c>
      <c r="C14" s="23" t="s">
        <v>116</v>
      </c>
      <c r="D14" s="24">
        <v>43146</v>
      </c>
      <c r="E14" s="23" t="s">
        <v>342</v>
      </c>
      <c r="F14" s="23" t="s">
        <v>353</v>
      </c>
      <c r="G14" s="23" t="s">
        <v>352</v>
      </c>
      <c r="H14" s="25">
        <v>3272121</v>
      </c>
      <c r="I14" s="25">
        <v>3272121</v>
      </c>
      <c r="J14" s="23" t="s">
        <v>347</v>
      </c>
      <c r="K14" s="23" t="s">
        <v>45</v>
      </c>
      <c r="L14" s="22" t="s">
        <v>117</v>
      </c>
      <c r="M14" s="22" t="s">
        <v>118</v>
      </c>
      <c r="N14" s="21" t="s">
        <v>51</v>
      </c>
      <c r="O14" s="26" t="s">
        <v>119</v>
      </c>
      <c r="P14" s="23"/>
      <c r="Q14" s="23"/>
      <c r="R14" s="23"/>
      <c r="S14" s="23">
        <v>140060001</v>
      </c>
      <c r="T14" s="23"/>
      <c r="U14" s="22"/>
      <c r="V14" s="22" t="s">
        <v>467</v>
      </c>
      <c r="W14" s="27">
        <v>20337</v>
      </c>
      <c r="X14" s="28">
        <v>43102</v>
      </c>
      <c r="Y14" s="23" t="s">
        <v>124</v>
      </c>
      <c r="Z14" s="23">
        <v>4600007063</v>
      </c>
      <c r="AA14" s="29">
        <f t="shared" si="0"/>
        <v>1</v>
      </c>
      <c r="AB14" s="22" t="s">
        <v>468</v>
      </c>
      <c r="AC14" s="22" t="s">
        <v>317</v>
      </c>
      <c r="AD14" s="22" t="s">
        <v>359</v>
      </c>
      <c r="AE14" s="22" t="e">
        <f>[6]!Tabla2[[#This Row],[Nombre completo]]</f>
        <v>#REF!</v>
      </c>
      <c r="AF14" s="23" t="s">
        <v>47</v>
      </c>
      <c r="AG14" s="23" t="s">
        <v>319</v>
      </c>
    </row>
    <row r="15" spans="1:33" s="20" customFormat="1" ht="63" customHeight="1" x14ac:dyDescent="0.2">
      <c r="A15" s="21" t="s">
        <v>48</v>
      </c>
      <c r="B15" s="22">
        <v>8011504</v>
      </c>
      <c r="C15" s="23" t="s">
        <v>116</v>
      </c>
      <c r="D15" s="24">
        <v>43146</v>
      </c>
      <c r="E15" s="23" t="s">
        <v>342</v>
      </c>
      <c r="F15" s="23" t="s">
        <v>353</v>
      </c>
      <c r="G15" s="23" t="s">
        <v>352</v>
      </c>
      <c r="H15" s="25" t="e">
        <f>[6]!Tabla2[[#This Row],[Valor estimado en la vigencia actual]]</f>
        <v>#REF!</v>
      </c>
      <c r="I15" s="25">
        <v>11353428</v>
      </c>
      <c r="J15" s="23" t="s">
        <v>347</v>
      </c>
      <c r="K15" s="23" t="s">
        <v>45</v>
      </c>
      <c r="L15" s="22" t="s">
        <v>117</v>
      </c>
      <c r="M15" s="22" t="s">
        <v>118</v>
      </c>
      <c r="N15" s="21" t="s">
        <v>51</v>
      </c>
      <c r="O15" s="26" t="s">
        <v>119</v>
      </c>
      <c r="P15" s="23"/>
      <c r="Q15" s="23"/>
      <c r="R15" s="23"/>
      <c r="S15" s="23">
        <v>140060001</v>
      </c>
      <c r="T15" s="23"/>
      <c r="U15" s="22"/>
      <c r="V15" s="22" t="s">
        <v>467</v>
      </c>
      <c r="W15" s="27">
        <v>20338</v>
      </c>
      <c r="X15" s="28">
        <v>43102</v>
      </c>
      <c r="Y15" s="23" t="s">
        <v>124</v>
      </c>
      <c r="Z15" s="23">
        <v>4600007063</v>
      </c>
      <c r="AA15" s="29">
        <f t="shared" si="0"/>
        <v>1</v>
      </c>
      <c r="AB15" s="22" t="s">
        <v>468</v>
      </c>
      <c r="AC15" s="22" t="s">
        <v>317</v>
      </c>
      <c r="AD15" s="22" t="s">
        <v>359</v>
      </c>
      <c r="AE15" s="22" t="e">
        <f>[6]!Tabla2[[#This Row],[Nombre completo]]</f>
        <v>#REF!</v>
      </c>
      <c r="AF15" s="23" t="s">
        <v>47</v>
      </c>
      <c r="AG15" s="23" t="s">
        <v>319</v>
      </c>
    </row>
    <row r="16" spans="1:33" s="20" customFormat="1" ht="63" customHeight="1" x14ac:dyDescent="0.2">
      <c r="A16" s="21" t="s">
        <v>48</v>
      </c>
      <c r="B16" s="22">
        <v>80101600</v>
      </c>
      <c r="C16" s="23" t="s">
        <v>360</v>
      </c>
      <c r="D16" s="24">
        <v>43160</v>
      </c>
      <c r="E16" s="23" t="s">
        <v>340</v>
      </c>
      <c r="F16" s="23" t="s">
        <v>353</v>
      </c>
      <c r="G16" s="23" t="s">
        <v>352</v>
      </c>
      <c r="H16" s="25">
        <v>98218796</v>
      </c>
      <c r="I16" s="25">
        <v>98218796</v>
      </c>
      <c r="J16" s="23" t="s">
        <v>347</v>
      </c>
      <c r="K16" s="23" t="s">
        <v>45</v>
      </c>
      <c r="L16" s="22" t="s">
        <v>52</v>
      </c>
      <c r="M16" s="22" t="s">
        <v>50</v>
      </c>
      <c r="N16" s="21" t="s">
        <v>53</v>
      </c>
      <c r="O16" s="26" t="s">
        <v>54</v>
      </c>
      <c r="P16" s="23"/>
      <c r="Q16" s="23"/>
      <c r="R16" s="23"/>
      <c r="S16" s="23">
        <v>140056001</v>
      </c>
      <c r="T16" s="23"/>
      <c r="U16" s="22"/>
      <c r="V16" s="22" t="s">
        <v>311</v>
      </c>
      <c r="W16" s="27"/>
      <c r="X16" s="28"/>
      <c r="Y16" s="23"/>
      <c r="Z16" s="23"/>
      <c r="AA16" s="29" t="str">
        <f t="shared" si="0"/>
        <v/>
      </c>
      <c r="AB16" s="22"/>
      <c r="AC16" s="22" t="s">
        <v>317</v>
      </c>
      <c r="AD16" s="22" t="s">
        <v>361</v>
      </c>
      <c r="AE16" s="22" t="e">
        <f>[6]!Tabla2[[#This Row],[Nombre completo]]</f>
        <v>#REF!</v>
      </c>
      <c r="AF16" s="23" t="s">
        <v>47</v>
      </c>
      <c r="AG16" s="23" t="s">
        <v>319</v>
      </c>
    </row>
    <row r="17" spans="1:33" s="20" customFormat="1" ht="63" customHeight="1" x14ac:dyDescent="0.2">
      <c r="A17" s="21" t="s">
        <v>48</v>
      </c>
      <c r="B17" s="22">
        <v>80111604</v>
      </c>
      <c r="C17" s="23" t="s">
        <v>120</v>
      </c>
      <c r="D17" s="24">
        <v>43105</v>
      </c>
      <c r="E17" s="23" t="s">
        <v>343</v>
      </c>
      <c r="F17" s="23" t="s">
        <v>362</v>
      </c>
      <c r="G17" s="23" t="s">
        <v>352</v>
      </c>
      <c r="H17" s="25">
        <v>20825000</v>
      </c>
      <c r="I17" s="25">
        <v>20825000</v>
      </c>
      <c r="J17" s="23" t="s">
        <v>347</v>
      </c>
      <c r="K17" s="23" t="s">
        <v>45</v>
      </c>
      <c r="L17" s="22" t="s">
        <v>121</v>
      </c>
      <c r="M17" s="22" t="s">
        <v>50</v>
      </c>
      <c r="N17" s="21" t="s">
        <v>122</v>
      </c>
      <c r="O17" s="26" t="s">
        <v>123</v>
      </c>
      <c r="P17" s="23" t="s">
        <v>55</v>
      </c>
      <c r="Q17" s="23"/>
      <c r="R17" s="23" t="s">
        <v>56</v>
      </c>
      <c r="S17" s="23">
        <v>140060001</v>
      </c>
      <c r="T17" s="23" t="s">
        <v>57</v>
      </c>
      <c r="U17" s="22"/>
      <c r="V17" s="22" t="s">
        <v>311</v>
      </c>
      <c r="W17" s="27">
        <v>20227</v>
      </c>
      <c r="X17" s="28">
        <v>43073</v>
      </c>
      <c r="Y17" s="23" t="s">
        <v>124</v>
      </c>
      <c r="Z17" s="23">
        <v>4600006506</v>
      </c>
      <c r="AA17" s="29">
        <f t="shared" si="0"/>
        <v>1</v>
      </c>
      <c r="AB17" s="22" t="s">
        <v>125</v>
      </c>
      <c r="AC17" s="22" t="s">
        <v>317</v>
      </c>
      <c r="AD17" s="22"/>
      <c r="AE17" s="22" t="e">
        <f>[6]!Tabla2[[#This Row],[Nombre completo]]</f>
        <v>#REF!</v>
      </c>
      <c r="AF17" s="23" t="s">
        <v>47</v>
      </c>
      <c r="AG17" s="23" t="s">
        <v>319</v>
      </c>
    </row>
    <row r="18" spans="1:33" s="20" customFormat="1" ht="63" customHeight="1" x14ac:dyDescent="0.2">
      <c r="A18" s="21" t="s">
        <v>48</v>
      </c>
      <c r="B18" s="22">
        <v>80111604</v>
      </c>
      <c r="C18" s="23" t="s">
        <v>126</v>
      </c>
      <c r="D18" s="24">
        <v>43105</v>
      </c>
      <c r="E18" s="23" t="s">
        <v>343</v>
      </c>
      <c r="F18" s="23" t="s">
        <v>362</v>
      </c>
      <c r="G18" s="23" t="s">
        <v>352</v>
      </c>
      <c r="H18" s="25">
        <v>18190000</v>
      </c>
      <c r="I18" s="25">
        <v>18190000</v>
      </c>
      <c r="J18" s="23" t="s">
        <v>347</v>
      </c>
      <c r="K18" s="23" t="s">
        <v>45</v>
      </c>
      <c r="L18" s="22" t="s">
        <v>127</v>
      </c>
      <c r="M18" s="22" t="s">
        <v>50</v>
      </c>
      <c r="N18" s="21" t="s">
        <v>112</v>
      </c>
      <c r="O18" s="26" t="s">
        <v>113</v>
      </c>
      <c r="P18" s="23" t="s">
        <v>55</v>
      </c>
      <c r="Q18" s="23"/>
      <c r="R18" s="23" t="s">
        <v>56</v>
      </c>
      <c r="S18" s="23">
        <v>140060001</v>
      </c>
      <c r="T18" s="23" t="s">
        <v>57</v>
      </c>
      <c r="U18" s="22"/>
      <c r="V18" s="22" t="s">
        <v>311</v>
      </c>
      <c r="W18" s="27">
        <v>20234</v>
      </c>
      <c r="X18" s="28">
        <v>43073</v>
      </c>
      <c r="Y18" s="23" t="s">
        <v>124</v>
      </c>
      <c r="Z18" s="23">
        <v>4600006684</v>
      </c>
      <c r="AA18" s="29">
        <f t="shared" si="0"/>
        <v>1</v>
      </c>
      <c r="AB18" s="22" t="s">
        <v>128</v>
      </c>
      <c r="AC18" s="22" t="s">
        <v>317</v>
      </c>
      <c r="AD18" s="22"/>
      <c r="AE18" s="22" t="e">
        <f>[6]!Tabla2[[#This Row],[Nombre completo]]</f>
        <v>#REF!</v>
      </c>
      <c r="AF18" s="23" t="s">
        <v>47</v>
      </c>
      <c r="AG18" s="23" t="s">
        <v>319</v>
      </c>
    </row>
    <row r="19" spans="1:33" s="20" customFormat="1" ht="63" customHeight="1" x14ac:dyDescent="0.2">
      <c r="A19" s="21" t="s">
        <v>48</v>
      </c>
      <c r="B19" s="22">
        <v>80111604</v>
      </c>
      <c r="C19" s="23" t="s">
        <v>129</v>
      </c>
      <c r="D19" s="24">
        <v>43105</v>
      </c>
      <c r="E19" s="23" t="s">
        <v>343</v>
      </c>
      <c r="F19" s="23" t="s">
        <v>362</v>
      </c>
      <c r="G19" s="23" t="s">
        <v>352</v>
      </c>
      <c r="H19" s="25">
        <v>20825000</v>
      </c>
      <c r="I19" s="25">
        <v>20825000</v>
      </c>
      <c r="J19" s="23" t="s">
        <v>347</v>
      </c>
      <c r="K19" s="23" t="s">
        <v>45</v>
      </c>
      <c r="L19" s="22" t="s">
        <v>130</v>
      </c>
      <c r="M19" s="22" t="s">
        <v>50</v>
      </c>
      <c r="N19" s="21" t="s">
        <v>122</v>
      </c>
      <c r="O19" s="26" t="s">
        <v>131</v>
      </c>
      <c r="P19" s="23" t="s">
        <v>55</v>
      </c>
      <c r="Q19" s="23"/>
      <c r="R19" s="23" t="s">
        <v>56</v>
      </c>
      <c r="S19" s="23">
        <v>140060001</v>
      </c>
      <c r="T19" s="23" t="s">
        <v>57</v>
      </c>
      <c r="U19" s="22"/>
      <c r="V19" s="22" t="s">
        <v>311</v>
      </c>
      <c r="W19" s="27">
        <v>20237</v>
      </c>
      <c r="X19" s="28">
        <v>43073</v>
      </c>
      <c r="Y19" s="23" t="s">
        <v>124</v>
      </c>
      <c r="Z19" s="23">
        <v>4600006634</v>
      </c>
      <c r="AA19" s="29">
        <f t="shared" si="0"/>
        <v>1</v>
      </c>
      <c r="AB19" s="22" t="s">
        <v>132</v>
      </c>
      <c r="AC19" s="22" t="s">
        <v>317</v>
      </c>
      <c r="AD19" s="22"/>
      <c r="AE19" s="22" t="e">
        <f>[6]!Tabla2[[#This Row],[Nombre completo]]</f>
        <v>#REF!</v>
      </c>
      <c r="AF19" s="23" t="s">
        <v>47</v>
      </c>
      <c r="AG19" s="23" t="s">
        <v>319</v>
      </c>
    </row>
    <row r="20" spans="1:33" s="20" customFormat="1" ht="63" customHeight="1" x14ac:dyDescent="0.2">
      <c r="A20" s="21" t="s">
        <v>48</v>
      </c>
      <c r="B20" s="22">
        <v>80111604</v>
      </c>
      <c r="C20" s="23" t="s">
        <v>133</v>
      </c>
      <c r="D20" s="24">
        <v>43105</v>
      </c>
      <c r="E20" s="23" t="s">
        <v>343</v>
      </c>
      <c r="F20" s="23" t="s">
        <v>362</v>
      </c>
      <c r="G20" s="23" t="s">
        <v>352</v>
      </c>
      <c r="H20" s="25">
        <v>20825000</v>
      </c>
      <c r="I20" s="25">
        <v>20825000</v>
      </c>
      <c r="J20" s="23" t="s">
        <v>347</v>
      </c>
      <c r="K20" s="23" t="s">
        <v>45</v>
      </c>
      <c r="L20" s="22" t="s">
        <v>130</v>
      </c>
      <c r="M20" s="22" t="s">
        <v>50</v>
      </c>
      <c r="N20" s="21" t="s">
        <v>122</v>
      </c>
      <c r="O20" s="26" t="s">
        <v>131</v>
      </c>
      <c r="P20" s="23" t="s">
        <v>55</v>
      </c>
      <c r="Q20" s="23"/>
      <c r="R20" s="23" t="s">
        <v>56</v>
      </c>
      <c r="S20" s="23">
        <v>140060001</v>
      </c>
      <c r="T20" s="23" t="s">
        <v>57</v>
      </c>
      <c r="U20" s="22"/>
      <c r="V20" s="22" t="s">
        <v>311</v>
      </c>
      <c r="W20" s="27">
        <v>20238</v>
      </c>
      <c r="X20" s="28">
        <v>43073</v>
      </c>
      <c r="Y20" s="23" t="s">
        <v>124</v>
      </c>
      <c r="Z20" s="23">
        <v>4600006636</v>
      </c>
      <c r="AA20" s="29">
        <f t="shared" si="0"/>
        <v>1</v>
      </c>
      <c r="AB20" s="22" t="s">
        <v>134</v>
      </c>
      <c r="AC20" s="22" t="s">
        <v>317</v>
      </c>
      <c r="AD20" s="22"/>
      <c r="AE20" s="22" t="e">
        <f>[6]!Tabla2[[#This Row],[Nombre completo]]</f>
        <v>#REF!</v>
      </c>
      <c r="AF20" s="23" t="s">
        <v>47</v>
      </c>
      <c r="AG20" s="23" t="s">
        <v>319</v>
      </c>
    </row>
    <row r="21" spans="1:33" s="20" customFormat="1" ht="63" customHeight="1" x14ac:dyDescent="0.2">
      <c r="A21" s="21" t="s">
        <v>48</v>
      </c>
      <c r="B21" s="22">
        <v>80111604</v>
      </c>
      <c r="C21" s="23" t="s">
        <v>135</v>
      </c>
      <c r="D21" s="24">
        <v>43105</v>
      </c>
      <c r="E21" s="23" t="s">
        <v>343</v>
      </c>
      <c r="F21" s="23" t="s">
        <v>362</v>
      </c>
      <c r="G21" s="23" t="s">
        <v>352</v>
      </c>
      <c r="H21" s="25">
        <v>20825000</v>
      </c>
      <c r="I21" s="25">
        <v>20825000</v>
      </c>
      <c r="J21" s="23" t="s">
        <v>347</v>
      </c>
      <c r="K21" s="23" t="s">
        <v>45</v>
      </c>
      <c r="L21" s="22" t="s">
        <v>130</v>
      </c>
      <c r="M21" s="22" t="s">
        <v>50</v>
      </c>
      <c r="N21" s="21" t="s">
        <v>122</v>
      </c>
      <c r="O21" s="26" t="s">
        <v>131</v>
      </c>
      <c r="P21" s="23" t="s">
        <v>55</v>
      </c>
      <c r="Q21" s="23"/>
      <c r="R21" s="23" t="s">
        <v>56</v>
      </c>
      <c r="S21" s="23">
        <v>140060001</v>
      </c>
      <c r="T21" s="23" t="s">
        <v>57</v>
      </c>
      <c r="U21" s="22"/>
      <c r="V21" s="22" t="s">
        <v>311</v>
      </c>
      <c r="W21" s="27">
        <v>20239</v>
      </c>
      <c r="X21" s="28">
        <v>43073</v>
      </c>
      <c r="Y21" s="23" t="s">
        <v>124</v>
      </c>
      <c r="Z21" s="23">
        <v>4600006635</v>
      </c>
      <c r="AA21" s="29">
        <f t="shared" si="0"/>
        <v>1</v>
      </c>
      <c r="AB21" s="22" t="s">
        <v>136</v>
      </c>
      <c r="AC21" s="22" t="s">
        <v>317</v>
      </c>
      <c r="AD21" s="22"/>
      <c r="AE21" s="22" t="e">
        <f>[6]!Tabla2[[#This Row],[Nombre completo]]</f>
        <v>#REF!</v>
      </c>
      <c r="AF21" s="23" t="s">
        <v>47</v>
      </c>
      <c r="AG21" s="23" t="s">
        <v>319</v>
      </c>
    </row>
    <row r="22" spans="1:33" s="20" customFormat="1" ht="63" customHeight="1" x14ac:dyDescent="0.2">
      <c r="A22" s="21" t="s">
        <v>48</v>
      </c>
      <c r="B22" s="22">
        <v>80111604</v>
      </c>
      <c r="C22" s="23" t="s">
        <v>137</v>
      </c>
      <c r="D22" s="24">
        <v>43105</v>
      </c>
      <c r="E22" s="23" t="s">
        <v>343</v>
      </c>
      <c r="F22" s="23" t="s">
        <v>362</v>
      </c>
      <c r="G22" s="23" t="s">
        <v>352</v>
      </c>
      <c r="H22" s="25">
        <v>17000000</v>
      </c>
      <c r="I22" s="25">
        <v>17000000</v>
      </c>
      <c r="J22" s="23" t="s">
        <v>347</v>
      </c>
      <c r="K22" s="23" t="s">
        <v>45</v>
      </c>
      <c r="L22" s="22" t="s">
        <v>138</v>
      </c>
      <c r="M22" s="22" t="s">
        <v>50</v>
      </c>
      <c r="N22" s="21" t="s">
        <v>122</v>
      </c>
      <c r="O22" s="26" t="s">
        <v>139</v>
      </c>
      <c r="P22" s="23" t="s">
        <v>55</v>
      </c>
      <c r="Q22" s="23"/>
      <c r="R22" s="23" t="s">
        <v>56</v>
      </c>
      <c r="S22" s="23">
        <v>140060001</v>
      </c>
      <c r="T22" s="23" t="s">
        <v>57</v>
      </c>
      <c r="U22" s="22"/>
      <c r="V22" s="22" t="s">
        <v>311</v>
      </c>
      <c r="W22" s="27">
        <v>20245</v>
      </c>
      <c r="X22" s="28">
        <v>43073</v>
      </c>
      <c r="Y22" s="23" t="s">
        <v>124</v>
      </c>
      <c r="Z22" s="23">
        <v>4600006628</v>
      </c>
      <c r="AA22" s="29">
        <f t="shared" si="0"/>
        <v>1</v>
      </c>
      <c r="AB22" s="22" t="s">
        <v>140</v>
      </c>
      <c r="AC22" s="22" t="s">
        <v>317</v>
      </c>
      <c r="AD22" s="22"/>
      <c r="AE22" s="22" t="e">
        <f>[6]!Tabla2[[#This Row],[Nombre completo]]</f>
        <v>#REF!</v>
      </c>
      <c r="AF22" s="23" t="s">
        <v>47</v>
      </c>
      <c r="AG22" s="23" t="s">
        <v>319</v>
      </c>
    </row>
    <row r="23" spans="1:33" s="20" customFormat="1" ht="63" customHeight="1" x14ac:dyDescent="0.2">
      <c r="A23" s="21" t="s">
        <v>48</v>
      </c>
      <c r="B23" s="22">
        <v>80111604</v>
      </c>
      <c r="C23" s="23" t="s">
        <v>141</v>
      </c>
      <c r="D23" s="24">
        <v>43105</v>
      </c>
      <c r="E23" s="23" t="s">
        <v>343</v>
      </c>
      <c r="F23" s="23" t="s">
        <v>362</v>
      </c>
      <c r="G23" s="23" t="s">
        <v>352</v>
      </c>
      <c r="H23" s="25">
        <v>20825000</v>
      </c>
      <c r="I23" s="25">
        <v>20825000</v>
      </c>
      <c r="J23" s="23" t="s">
        <v>347</v>
      </c>
      <c r="K23" s="23" t="s">
        <v>45</v>
      </c>
      <c r="L23" s="22" t="s">
        <v>142</v>
      </c>
      <c r="M23" s="22" t="s">
        <v>50</v>
      </c>
      <c r="N23" s="21" t="s">
        <v>122</v>
      </c>
      <c r="O23" s="26" t="s">
        <v>143</v>
      </c>
      <c r="P23" s="23" t="s">
        <v>55</v>
      </c>
      <c r="Q23" s="23"/>
      <c r="R23" s="23" t="s">
        <v>56</v>
      </c>
      <c r="S23" s="23">
        <v>140060001</v>
      </c>
      <c r="T23" s="23" t="s">
        <v>57</v>
      </c>
      <c r="U23" s="22"/>
      <c r="V23" s="22" t="s">
        <v>311</v>
      </c>
      <c r="W23" s="27">
        <v>20248</v>
      </c>
      <c r="X23" s="28">
        <v>43073</v>
      </c>
      <c r="Y23" s="23" t="s">
        <v>124</v>
      </c>
      <c r="Z23" s="23">
        <v>4600006637</v>
      </c>
      <c r="AA23" s="29">
        <f t="shared" si="0"/>
        <v>1</v>
      </c>
      <c r="AB23" s="22" t="s">
        <v>144</v>
      </c>
      <c r="AC23" s="22" t="s">
        <v>317</v>
      </c>
      <c r="AD23" s="22"/>
      <c r="AE23" s="22" t="e">
        <f>[6]!Tabla2[[#This Row],[Nombre completo]]</f>
        <v>#REF!</v>
      </c>
      <c r="AF23" s="23" t="s">
        <v>47</v>
      </c>
      <c r="AG23" s="23" t="s">
        <v>319</v>
      </c>
    </row>
    <row r="24" spans="1:33" s="20" customFormat="1" ht="63" customHeight="1" x14ac:dyDescent="0.2">
      <c r="A24" s="21" t="s">
        <v>48</v>
      </c>
      <c r="B24" s="22">
        <v>80111604</v>
      </c>
      <c r="C24" s="23" t="s">
        <v>145</v>
      </c>
      <c r="D24" s="24">
        <v>43105</v>
      </c>
      <c r="E24" s="23" t="s">
        <v>343</v>
      </c>
      <c r="F24" s="23" t="s">
        <v>362</v>
      </c>
      <c r="G24" s="23" t="s">
        <v>352</v>
      </c>
      <c r="H24" s="25">
        <v>17000000</v>
      </c>
      <c r="I24" s="25">
        <v>17000000</v>
      </c>
      <c r="J24" s="23" t="s">
        <v>347</v>
      </c>
      <c r="K24" s="23" t="s">
        <v>45</v>
      </c>
      <c r="L24" s="22" t="s">
        <v>146</v>
      </c>
      <c r="M24" s="22" t="s">
        <v>50</v>
      </c>
      <c r="N24" s="21" t="s">
        <v>122</v>
      </c>
      <c r="O24" s="26" t="s">
        <v>147</v>
      </c>
      <c r="P24" s="23" t="s">
        <v>55</v>
      </c>
      <c r="Q24" s="23"/>
      <c r="R24" s="23" t="s">
        <v>56</v>
      </c>
      <c r="S24" s="23">
        <v>140060001</v>
      </c>
      <c r="T24" s="23" t="s">
        <v>57</v>
      </c>
      <c r="U24" s="22"/>
      <c r="V24" s="22" t="s">
        <v>311</v>
      </c>
      <c r="W24" s="27">
        <v>20262</v>
      </c>
      <c r="X24" s="28">
        <v>43073</v>
      </c>
      <c r="Y24" s="23" t="s">
        <v>124</v>
      </c>
      <c r="Z24" s="23">
        <v>4600006490</v>
      </c>
      <c r="AA24" s="29">
        <f t="shared" si="0"/>
        <v>1</v>
      </c>
      <c r="AB24" s="22" t="s">
        <v>148</v>
      </c>
      <c r="AC24" s="22" t="s">
        <v>317</v>
      </c>
      <c r="AD24" s="22"/>
      <c r="AE24" s="22" t="e">
        <f>[6]!Tabla2[[#This Row],[Nombre completo]]</f>
        <v>#REF!</v>
      </c>
      <c r="AF24" s="23" t="s">
        <v>47</v>
      </c>
      <c r="AG24" s="23" t="s">
        <v>319</v>
      </c>
    </row>
    <row r="25" spans="1:33" s="20" customFormat="1" ht="63" customHeight="1" x14ac:dyDescent="0.2">
      <c r="A25" s="21" t="s">
        <v>48</v>
      </c>
      <c r="B25" s="22">
        <v>80111604</v>
      </c>
      <c r="C25" s="23" t="s">
        <v>149</v>
      </c>
      <c r="D25" s="24">
        <v>43105</v>
      </c>
      <c r="E25" s="23" t="s">
        <v>343</v>
      </c>
      <c r="F25" s="23" t="s">
        <v>362</v>
      </c>
      <c r="G25" s="23" t="s">
        <v>352</v>
      </c>
      <c r="H25" s="25">
        <v>20825000</v>
      </c>
      <c r="I25" s="25">
        <v>20825000</v>
      </c>
      <c r="J25" s="23" t="s">
        <v>347</v>
      </c>
      <c r="K25" s="23" t="s">
        <v>45</v>
      </c>
      <c r="L25" s="22" t="s">
        <v>150</v>
      </c>
      <c r="M25" s="22" t="s">
        <v>50</v>
      </c>
      <c r="N25" s="21" t="s">
        <v>122</v>
      </c>
      <c r="O25" s="26" t="s">
        <v>151</v>
      </c>
      <c r="P25" s="23" t="s">
        <v>55</v>
      </c>
      <c r="Q25" s="23"/>
      <c r="R25" s="23" t="s">
        <v>56</v>
      </c>
      <c r="S25" s="23">
        <v>140060001</v>
      </c>
      <c r="T25" s="23" t="s">
        <v>57</v>
      </c>
      <c r="U25" s="22"/>
      <c r="V25" s="22" t="s">
        <v>311</v>
      </c>
      <c r="W25" s="27">
        <v>20265</v>
      </c>
      <c r="X25" s="28">
        <v>43073</v>
      </c>
      <c r="Y25" s="23" t="s">
        <v>124</v>
      </c>
      <c r="Z25" s="23">
        <v>4600006493</v>
      </c>
      <c r="AA25" s="29">
        <f t="shared" si="0"/>
        <v>1</v>
      </c>
      <c r="AB25" s="22" t="s">
        <v>152</v>
      </c>
      <c r="AC25" s="22" t="s">
        <v>317</v>
      </c>
      <c r="AD25" s="22"/>
      <c r="AE25" s="22" t="e">
        <f>[6]!Tabla2[[#This Row],[Nombre completo]]</f>
        <v>#REF!</v>
      </c>
      <c r="AF25" s="23" t="s">
        <v>47</v>
      </c>
      <c r="AG25" s="23" t="s">
        <v>319</v>
      </c>
    </row>
    <row r="26" spans="1:33" s="20" customFormat="1" ht="63" customHeight="1" x14ac:dyDescent="0.2">
      <c r="A26" s="21" t="s">
        <v>48</v>
      </c>
      <c r="B26" s="22">
        <v>80111604</v>
      </c>
      <c r="C26" s="23" t="s">
        <v>153</v>
      </c>
      <c r="D26" s="24">
        <v>43105</v>
      </c>
      <c r="E26" s="23" t="s">
        <v>343</v>
      </c>
      <c r="F26" s="23" t="s">
        <v>362</v>
      </c>
      <c r="G26" s="23" t="s">
        <v>352</v>
      </c>
      <c r="H26" s="25">
        <v>17000000</v>
      </c>
      <c r="I26" s="25">
        <v>17000000</v>
      </c>
      <c r="J26" s="23" t="s">
        <v>347</v>
      </c>
      <c r="K26" s="23" t="s">
        <v>45</v>
      </c>
      <c r="L26" s="22" t="s">
        <v>146</v>
      </c>
      <c r="M26" s="22" t="s">
        <v>50</v>
      </c>
      <c r="N26" s="21" t="s">
        <v>122</v>
      </c>
      <c r="O26" s="26" t="s">
        <v>147</v>
      </c>
      <c r="P26" s="23" t="s">
        <v>55</v>
      </c>
      <c r="Q26" s="23"/>
      <c r="R26" s="23" t="s">
        <v>56</v>
      </c>
      <c r="S26" s="23">
        <v>140060001</v>
      </c>
      <c r="T26" s="23" t="s">
        <v>57</v>
      </c>
      <c r="U26" s="22"/>
      <c r="V26" s="22" t="s">
        <v>311</v>
      </c>
      <c r="W26" s="27">
        <v>20271</v>
      </c>
      <c r="X26" s="28">
        <v>43073</v>
      </c>
      <c r="Y26" s="23" t="s">
        <v>124</v>
      </c>
      <c r="Z26" s="23">
        <v>4600006470</v>
      </c>
      <c r="AA26" s="29">
        <f t="shared" si="0"/>
        <v>1</v>
      </c>
      <c r="AB26" s="22" t="s">
        <v>154</v>
      </c>
      <c r="AC26" s="22" t="s">
        <v>317</v>
      </c>
      <c r="AD26" s="22"/>
      <c r="AE26" s="22" t="e">
        <f>[6]!Tabla2[[#This Row],[Nombre completo]]</f>
        <v>#REF!</v>
      </c>
      <c r="AF26" s="23" t="s">
        <v>47</v>
      </c>
      <c r="AG26" s="23" t="s">
        <v>319</v>
      </c>
    </row>
    <row r="27" spans="1:33" s="20" customFormat="1" ht="63" customHeight="1" x14ac:dyDescent="0.2">
      <c r="A27" s="21" t="s">
        <v>48</v>
      </c>
      <c r="B27" s="22">
        <v>80111604</v>
      </c>
      <c r="C27" s="23" t="s">
        <v>155</v>
      </c>
      <c r="D27" s="24">
        <v>43105</v>
      </c>
      <c r="E27" s="23" t="s">
        <v>343</v>
      </c>
      <c r="F27" s="23" t="s">
        <v>362</v>
      </c>
      <c r="G27" s="23" t="s">
        <v>352</v>
      </c>
      <c r="H27" s="25">
        <v>20825000</v>
      </c>
      <c r="I27" s="25">
        <v>20825000</v>
      </c>
      <c r="J27" s="23" t="s">
        <v>347</v>
      </c>
      <c r="K27" s="23" t="s">
        <v>45</v>
      </c>
      <c r="L27" s="22" t="s">
        <v>156</v>
      </c>
      <c r="M27" s="22" t="s">
        <v>50</v>
      </c>
      <c r="N27" s="21" t="s">
        <v>122</v>
      </c>
      <c r="O27" s="26" t="s">
        <v>151</v>
      </c>
      <c r="P27" s="23" t="s">
        <v>55</v>
      </c>
      <c r="Q27" s="23"/>
      <c r="R27" s="23" t="s">
        <v>56</v>
      </c>
      <c r="S27" s="23">
        <v>140060001</v>
      </c>
      <c r="T27" s="23" t="s">
        <v>57</v>
      </c>
      <c r="U27" s="22"/>
      <c r="V27" s="22" t="s">
        <v>311</v>
      </c>
      <c r="W27" s="27">
        <v>20274</v>
      </c>
      <c r="X27" s="28">
        <v>43073</v>
      </c>
      <c r="Y27" s="23" t="s">
        <v>124</v>
      </c>
      <c r="Z27" s="23">
        <v>4600006510</v>
      </c>
      <c r="AA27" s="29">
        <f t="shared" si="0"/>
        <v>1</v>
      </c>
      <c r="AB27" s="22" t="s">
        <v>157</v>
      </c>
      <c r="AC27" s="22" t="s">
        <v>317</v>
      </c>
      <c r="AD27" s="22"/>
      <c r="AE27" s="22" t="e">
        <f>[6]!Tabla2[[#This Row],[Nombre completo]]</f>
        <v>#REF!</v>
      </c>
      <c r="AF27" s="23" t="s">
        <v>47</v>
      </c>
      <c r="AG27" s="23" t="s">
        <v>319</v>
      </c>
    </row>
    <row r="28" spans="1:33" s="20" customFormat="1" ht="63" customHeight="1" x14ac:dyDescent="0.2">
      <c r="A28" s="21" t="s">
        <v>48</v>
      </c>
      <c r="B28" s="22">
        <v>80111604</v>
      </c>
      <c r="C28" s="23" t="s">
        <v>158</v>
      </c>
      <c r="D28" s="24">
        <v>43105</v>
      </c>
      <c r="E28" s="23" t="s">
        <v>343</v>
      </c>
      <c r="F28" s="23" t="s">
        <v>362</v>
      </c>
      <c r="G28" s="23" t="s">
        <v>352</v>
      </c>
      <c r="H28" s="25">
        <v>20825000</v>
      </c>
      <c r="I28" s="25">
        <v>20825000</v>
      </c>
      <c r="J28" s="23" t="s">
        <v>347</v>
      </c>
      <c r="K28" s="23" t="s">
        <v>45</v>
      </c>
      <c r="L28" s="22" t="s">
        <v>159</v>
      </c>
      <c r="M28" s="22" t="s">
        <v>50</v>
      </c>
      <c r="N28" s="21" t="s">
        <v>122</v>
      </c>
      <c r="O28" s="26" t="s">
        <v>160</v>
      </c>
      <c r="P28" s="23" t="s">
        <v>55</v>
      </c>
      <c r="Q28" s="23"/>
      <c r="R28" s="23" t="s">
        <v>56</v>
      </c>
      <c r="S28" s="23">
        <v>140060001</v>
      </c>
      <c r="T28" s="23" t="s">
        <v>57</v>
      </c>
      <c r="U28" s="22"/>
      <c r="V28" s="22" t="s">
        <v>311</v>
      </c>
      <c r="W28" s="27">
        <v>20277</v>
      </c>
      <c r="X28" s="28">
        <v>43073</v>
      </c>
      <c r="Y28" s="23" t="s">
        <v>124</v>
      </c>
      <c r="Z28" s="23">
        <v>4600006512</v>
      </c>
      <c r="AA28" s="29">
        <f t="shared" si="0"/>
        <v>1</v>
      </c>
      <c r="AB28" s="22" t="s">
        <v>161</v>
      </c>
      <c r="AC28" s="22" t="s">
        <v>317</v>
      </c>
      <c r="AD28" s="22"/>
      <c r="AE28" s="22" t="e">
        <f>[6]!Tabla2[[#This Row],[Nombre completo]]</f>
        <v>#REF!</v>
      </c>
      <c r="AF28" s="23" t="s">
        <v>47</v>
      </c>
      <c r="AG28" s="23" t="s">
        <v>319</v>
      </c>
    </row>
    <row r="29" spans="1:33" s="20" customFormat="1" ht="63" customHeight="1" x14ac:dyDescent="0.2">
      <c r="A29" s="21" t="s">
        <v>48</v>
      </c>
      <c r="B29" s="22">
        <v>80111604</v>
      </c>
      <c r="C29" s="23" t="s">
        <v>162</v>
      </c>
      <c r="D29" s="24">
        <v>43105</v>
      </c>
      <c r="E29" s="23" t="s">
        <v>343</v>
      </c>
      <c r="F29" s="23" t="s">
        <v>362</v>
      </c>
      <c r="G29" s="23" t="s">
        <v>352</v>
      </c>
      <c r="H29" s="25">
        <v>20825000</v>
      </c>
      <c r="I29" s="25">
        <v>20825000</v>
      </c>
      <c r="J29" s="23" t="s">
        <v>347</v>
      </c>
      <c r="K29" s="23" t="s">
        <v>45</v>
      </c>
      <c r="L29" s="22" t="s">
        <v>159</v>
      </c>
      <c r="M29" s="22" t="s">
        <v>50</v>
      </c>
      <c r="N29" s="21" t="s">
        <v>122</v>
      </c>
      <c r="O29" s="26" t="s">
        <v>160</v>
      </c>
      <c r="P29" s="23" t="s">
        <v>55</v>
      </c>
      <c r="Q29" s="23"/>
      <c r="R29" s="23" t="s">
        <v>56</v>
      </c>
      <c r="S29" s="23">
        <v>140060001</v>
      </c>
      <c r="T29" s="23" t="s">
        <v>57</v>
      </c>
      <c r="U29" s="22"/>
      <c r="V29" s="22" t="s">
        <v>311</v>
      </c>
      <c r="W29" s="27">
        <v>20279</v>
      </c>
      <c r="X29" s="28">
        <v>43073</v>
      </c>
      <c r="Y29" s="23" t="s">
        <v>124</v>
      </c>
      <c r="Z29" s="23">
        <v>4600006511</v>
      </c>
      <c r="AA29" s="29">
        <f t="shared" si="0"/>
        <v>1</v>
      </c>
      <c r="AB29" s="22" t="s">
        <v>163</v>
      </c>
      <c r="AC29" s="22" t="s">
        <v>317</v>
      </c>
      <c r="AD29" s="22"/>
      <c r="AE29" s="22" t="e">
        <f>[6]!Tabla2[[#This Row],[Nombre completo]]</f>
        <v>#REF!</v>
      </c>
      <c r="AF29" s="23" t="s">
        <v>47</v>
      </c>
      <c r="AG29" s="23" t="s">
        <v>319</v>
      </c>
    </row>
    <row r="30" spans="1:33" s="20" customFormat="1" ht="63" customHeight="1" x14ac:dyDescent="0.2">
      <c r="A30" s="21" t="s">
        <v>48</v>
      </c>
      <c r="B30" s="22">
        <v>80111604</v>
      </c>
      <c r="C30" s="23" t="s">
        <v>164</v>
      </c>
      <c r="D30" s="24">
        <v>43105</v>
      </c>
      <c r="E30" s="23" t="s">
        <v>343</v>
      </c>
      <c r="F30" s="23" t="s">
        <v>362</v>
      </c>
      <c r="G30" s="23" t="s">
        <v>352</v>
      </c>
      <c r="H30" s="25">
        <v>20825000</v>
      </c>
      <c r="I30" s="25">
        <v>20825000</v>
      </c>
      <c r="J30" s="23" t="s">
        <v>347</v>
      </c>
      <c r="K30" s="23" t="s">
        <v>45</v>
      </c>
      <c r="L30" s="22" t="s">
        <v>146</v>
      </c>
      <c r="M30" s="22" t="s">
        <v>50</v>
      </c>
      <c r="N30" s="21" t="s">
        <v>122</v>
      </c>
      <c r="O30" s="26" t="s">
        <v>147</v>
      </c>
      <c r="P30" s="23" t="s">
        <v>55</v>
      </c>
      <c r="Q30" s="23"/>
      <c r="R30" s="23" t="s">
        <v>56</v>
      </c>
      <c r="S30" s="23">
        <v>140060001</v>
      </c>
      <c r="T30" s="23" t="s">
        <v>57</v>
      </c>
      <c r="U30" s="22"/>
      <c r="V30" s="22" t="s">
        <v>311</v>
      </c>
      <c r="W30" s="27">
        <v>20284</v>
      </c>
      <c r="X30" s="28">
        <v>43073</v>
      </c>
      <c r="Y30" s="23" t="s">
        <v>124</v>
      </c>
      <c r="Z30" s="23">
        <v>4600006472</v>
      </c>
      <c r="AA30" s="29">
        <f t="shared" si="0"/>
        <v>1</v>
      </c>
      <c r="AB30" s="22" t="s">
        <v>165</v>
      </c>
      <c r="AC30" s="22" t="s">
        <v>317</v>
      </c>
      <c r="AD30" s="22"/>
      <c r="AE30" s="22" t="e">
        <f>[6]!Tabla2[[#This Row],[Nombre completo]]</f>
        <v>#REF!</v>
      </c>
      <c r="AF30" s="23" t="s">
        <v>47</v>
      </c>
      <c r="AG30" s="23" t="s">
        <v>319</v>
      </c>
    </row>
    <row r="31" spans="1:33" s="20" customFormat="1" ht="63" customHeight="1" x14ac:dyDescent="0.2">
      <c r="A31" s="21" t="s">
        <v>48</v>
      </c>
      <c r="B31" s="22">
        <v>80111604</v>
      </c>
      <c r="C31" s="23" t="s">
        <v>166</v>
      </c>
      <c r="D31" s="24">
        <v>43105</v>
      </c>
      <c r="E31" s="23" t="s">
        <v>343</v>
      </c>
      <c r="F31" s="23" t="s">
        <v>362</v>
      </c>
      <c r="G31" s="23" t="s">
        <v>352</v>
      </c>
      <c r="H31" s="25">
        <v>17000000</v>
      </c>
      <c r="I31" s="25">
        <v>17000000</v>
      </c>
      <c r="J31" s="23" t="s">
        <v>347</v>
      </c>
      <c r="K31" s="23" t="s">
        <v>45</v>
      </c>
      <c r="L31" s="22" t="s">
        <v>150</v>
      </c>
      <c r="M31" s="22" t="s">
        <v>50</v>
      </c>
      <c r="N31" s="21" t="s">
        <v>122</v>
      </c>
      <c r="O31" s="26" t="s">
        <v>151</v>
      </c>
      <c r="P31" s="23" t="s">
        <v>55</v>
      </c>
      <c r="Q31" s="23"/>
      <c r="R31" s="23" t="s">
        <v>56</v>
      </c>
      <c r="S31" s="23">
        <v>140060001</v>
      </c>
      <c r="T31" s="23" t="s">
        <v>57</v>
      </c>
      <c r="U31" s="22"/>
      <c r="V31" s="22" t="s">
        <v>311</v>
      </c>
      <c r="W31" s="27">
        <v>20285</v>
      </c>
      <c r="X31" s="28">
        <v>43073</v>
      </c>
      <c r="Y31" s="23" t="s">
        <v>124</v>
      </c>
      <c r="Z31" s="23">
        <v>4600006505</v>
      </c>
      <c r="AA31" s="29">
        <f t="shared" si="0"/>
        <v>1</v>
      </c>
      <c r="AB31" s="22" t="s">
        <v>167</v>
      </c>
      <c r="AC31" s="22" t="s">
        <v>317</v>
      </c>
      <c r="AD31" s="22"/>
      <c r="AE31" s="22" t="e">
        <f>[6]!Tabla2[[#This Row],[Nombre completo]]</f>
        <v>#REF!</v>
      </c>
      <c r="AF31" s="23" t="s">
        <v>47</v>
      </c>
      <c r="AG31" s="23" t="s">
        <v>319</v>
      </c>
    </row>
    <row r="32" spans="1:33" s="20" customFormat="1" ht="63" customHeight="1" x14ac:dyDescent="0.2">
      <c r="A32" s="21" t="s">
        <v>48</v>
      </c>
      <c r="B32" s="22">
        <v>80111604</v>
      </c>
      <c r="C32" s="23" t="s">
        <v>168</v>
      </c>
      <c r="D32" s="24">
        <v>43105</v>
      </c>
      <c r="E32" s="23" t="s">
        <v>343</v>
      </c>
      <c r="F32" s="23" t="s">
        <v>362</v>
      </c>
      <c r="G32" s="23" t="s">
        <v>352</v>
      </c>
      <c r="H32" s="25">
        <v>20825000</v>
      </c>
      <c r="I32" s="25">
        <v>20825000</v>
      </c>
      <c r="J32" s="23" t="s">
        <v>347</v>
      </c>
      <c r="K32" s="23" t="s">
        <v>45</v>
      </c>
      <c r="L32" s="22" t="s">
        <v>169</v>
      </c>
      <c r="M32" s="22" t="s">
        <v>50</v>
      </c>
      <c r="N32" s="21" t="s">
        <v>122</v>
      </c>
      <c r="O32" s="26" t="s">
        <v>170</v>
      </c>
      <c r="P32" s="23" t="s">
        <v>55</v>
      </c>
      <c r="Q32" s="23"/>
      <c r="R32" s="23" t="s">
        <v>56</v>
      </c>
      <c r="S32" s="23">
        <v>140060001</v>
      </c>
      <c r="T32" s="23" t="s">
        <v>57</v>
      </c>
      <c r="U32" s="22"/>
      <c r="V32" s="22" t="s">
        <v>311</v>
      </c>
      <c r="W32" s="27">
        <v>20286</v>
      </c>
      <c r="X32" s="28">
        <v>43073</v>
      </c>
      <c r="Y32" s="23" t="s">
        <v>124</v>
      </c>
      <c r="Z32" s="23">
        <v>4600006593</v>
      </c>
      <c r="AA32" s="29">
        <f t="shared" si="0"/>
        <v>1</v>
      </c>
      <c r="AB32" s="22" t="s">
        <v>171</v>
      </c>
      <c r="AC32" s="22" t="s">
        <v>317</v>
      </c>
      <c r="AD32" s="22"/>
      <c r="AE32" s="22" t="e">
        <f>[6]!Tabla2[[#This Row],[Nombre completo]]</f>
        <v>#REF!</v>
      </c>
      <c r="AF32" s="23" t="s">
        <v>47</v>
      </c>
      <c r="AG32" s="23" t="s">
        <v>319</v>
      </c>
    </row>
    <row r="33" spans="1:33" s="20" customFormat="1" ht="63" customHeight="1" x14ac:dyDescent="0.2">
      <c r="A33" s="21" t="s">
        <v>48</v>
      </c>
      <c r="B33" s="22">
        <v>80111604</v>
      </c>
      <c r="C33" s="23" t="s">
        <v>172</v>
      </c>
      <c r="D33" s="24">
        <v>43105</v>
      </c>
      <c r="E33" s="23" t="s">
        <v>343</v>
      </c>
      <c r="F33" s="23" t="s">
        <v>362</v>
      </c>
      <c r="G33" s="23" t="s">
        <v>352</v>
      </c>
      <c r="H33" s="25">
        <v>16999998.724999998</v>
      </c>
      <c r="I33" s="25">
        <v>16999998.724999998</v>
      </c>
      <c r="J33" s="23" t="s">
        <v>347</v>
      </c>
      <c r="K33" s="23" t="s">
        <v>45</v>
      </c>
      <c r="L33" s="22" t="s">
        <v>169</v>
      </c>
      <c r="M33" s="22" t="s">
        <v>50</v>
      </c>
      <c r="N33" s="21" t="s">
        <v>122</v>
      </c>
      <c r="O33" s="26" t="s">
        <v>170</v>
      </c>
      <c r="P33" s="23" t="s">
        <v>55</v>
      </c>
      <c r="Q33" s="23"/>
      <c r="R33" s="23" t="s">
        <v>56</v>
      </c>
      <c r="S33" s="23">
        <v>140060001</v>
      </c>
      <c r="T33" s="23" t="s">
        <v>57</v>
      </c>
      <c r="U33" s="22"/>
      <c r="V33" s="22" t="s">
        <v>311</v>
      </c>
      <c r="W33" s="27">
        <v>20287</v>
      </c>
      <c r="X33" s="28">
        <v>43073</v>
      </c>
      <c r="Y33" s="23" t="s">
        <v>124</v>
      </c>
      <c r="Z33" s="23">
        <v>4600006606</v>
      </c>
      <c r="AA33" s="29">
        <f t="shared" si="0"/>
        <v>1</v>
      </c>
      <c r="AB33" s="22" t="s">
        <v>173</v>
      </c>
      <c r="AC33" s="22" t="s">
        <v>317</v>
      </c>
      <c r="AD33" s="22"/>
      <c r="AE33" s="22" t="e">
        <f>[6]!Tabla2[[#This Row],[Nombre completo]]</f>
        <v>#REF!</v>
      </c>
      <c r="AF33" s="23" t="s">
        <v>47</v>
      </c>
      <c r="AG33" s="23" t="s">
        <v>319</v>
      </c>
    </row>
    <row r="34" spans="1:33" s="20" customFormat="1" ht="63" customHeight="1" x14ac:dyDescent="0.2">
      <c r="A34" s="21" t="s">
        <v>48</v>
      </c>
      <c r="B34" s="22">
        <v>80111604</v>
      </c>
      <c r="C34" s="23" t="s">
        <v>174</v>
      </c>
      <c r="D34" s="24">
        <v>43105</v>
      </c>
      <c r="E34" s="23" t="s">
        <v>343</v>
      </c>
      <c r="F34" s="23" t="s">
        <v>362</v>
      </c>
      <c r="G34" s="23" t="s">
        <v>352</v>
      </c>
      <c r="H34" s="25">
        <v>16999999.574999999</v>
      </c>
      <c r="I34" s="25">
        <v>16999999.574999999</v>
      </c>
      <c r="J34" s="23" t="s">
        <v>347</v>
      </c>
      <c r="K34" s="23" t="s">
        <v>45</v>
      </c>
      <c r="L34" s="22" t="s">
        <v>169</v>
      </c>
      <c r="M34" s="22" t="s">
        <v>50</v>
      </c>
      <c r="N34" s="21" t="s">
        <v>122</v>
      </c>
      <c r="O34" s="26" t="s">
        <v>170</v>
      </c>
      <c r="P34" s="23" t="s">
        <v>55</v>
      </c>
      <c r="Q34" s="23"/>
      <c r="R34" s="23" t="s">
        <v>56</v>
      </c>
      <c r="S34" s="23">
        <v>140060001</v>
      </c>
      <c r="T34" s="23" t="s">
        <v>57</v>
      </c>
      <c r="U34" s="22"/>
      <c r="V34" s="22" t="s">
        <v>311</v>
      </c>
      <c r="W34" s="27">
        <v>20288</v>
      </c>
      <c r="X34" s="28">
        <v>43073</v>
      </c>
      <c r="Y34" s="23" t="s">
        <v>124</v>
      </c>
      <c r="Z34" s="23">
        <v>4600006587</v>
      </c>
      <c r="AA34" s="29">
        <f t="shared" si="0"/>
        <v>1</v>
      </c>
      <c r="AB34" s="22" t="s">
        <v>175</v>
      </c>
      <c r="AC34" s="22" t="s">
        <v>317</v>
      </c>
      <c r="AD34" s="22"/>
      <c r="AE34" s="22" t="e">
        <f>[6]!Tabla2[[#This Row],[Nombre completo]]</f>
        <v>#REF!</v>
      </c>
      <c r="AF34" s="23" t="s">
        <v>47</v>
      </c>
      <c r="AG34" s="23" t="s">
        <v>319</v>
      </c>
    </row>
    <row r="35" spans="1:33" s="20" customFormat="1" ht="63" customHeight="1" x14ac:dyDescent="0.2">
      <c r="A35" s="21" t="s">
        <v>48</v>
      </c>
      <c r="B35" s="22">
        <v>80111604</v>
      </c>
      <c r="C35" s="23" t="s">
        <v>176</v>
      </c>
      <c r="D35" s="24">
        <v>43105</v>
      </c>
      <c r="E35" s="23" t="s">
        <v>343</v>
      </c>
      <c r="F35" s="23" t="s">
        <v>362</v>
      </c>
      <c r="G35" s="23" t="s">
        <v>352</v>
      </c>
      <c r="H35" s="25">
        <v>17000000</v>
      </c>
      <c r="I35" s="25">
        <v>17000000</v>
      </c>
      <c r="J35" s="23" t="s">
        <v>347</v>
      </c>
      <c r="K35" s="23" t="s">
        <v>45</v>
      </c>
      <c r="L35" s="22" t="s">
        <v>177</v>
      </c>
      <c r="M35" s="22" t="s">
        <v>50</v>
      </c>
      <c r="N35" s="21" t="s">
        <v>122</v>
      </c>
      <c r="O35" s="26" t="s">
        <v>178</v>
      </c>
      <c r="P35" s="23" t="s">
        <v>55</v>
      </c>
      <c r="Q35" s="23"/>
      <c r="R35" s="23" t="s">
        <v>56</v>
      </c>
      <c r="S35" s="23">
        <v>140060001</v>
      </c>
      <c r="T35" s="23" t="s">
        <v>57</v>
      </c>
      <c r="U35" s="22"/>
      <c r="V35" s="22" t="s">
        <v>311</v>
      </c>
      <c r="W35" s="27">
        <v>20291</v>
      </c>
      <c r="X35" s="28">
        <v>43073</v>
      </c>
      <c r="Y35" s="23" t="s">
        <v>124</v>
      </c>
      <c r="Z35" s="23">
        <v>4600006592</v>
      </c>
      <c r="AA35" s="29">
        <f t="shared" si="0"/>
        <v>1</v>
      </c>
      <c r="AB35" s="22" t="s">
        <v>179</v>
      </c>
      <c r="AC35" s="22" t="s">
        <v>317</v>
      </c>
      <c r="AD35" s="22"/>
      <c r="AE35" s="22" t="e">
        <f>[6]!Tabla2[[#This Row],[Nombre completo]]</f>
        <v>#REF!</v>
      </c>
      <c r="AF35" s="23" t="s">
        <v>47</v>
      </c>
      <c r="AG35" s="23" t="s">
        <v>319</v>
      </c>
    </row>
    <row r="36" spans="1:33" s="20" customFormat="1" ht="63" customHeight="1" x14ac:dyDescent="0.2">
      <c r="A36" s="21" t="s">
        <v>48</v>
      </c>
      <c r="B36" s="22">
        <v>80111604</v>
      </c>
      <c r="C36" s="23" t="s">
        <v>180</v>
      </c>
      <c r="D36" s="24">
        <v>43105</v>
      </c>
      <c r="E36" s="23" t="s">
        <v>343</v>
      </c>
      <c r="F36" s="23" t="s">
        <v>362</v>
      </c>
      <c r="G36" s="23" t="s">
        <v>352</v>
      </c>
      <c r="H36" s="25">
        <v>20825000</v>
      </c>
      <c r="I36" s="25">
        <v>20825000</v>
      </c>
      <c r="J36" s="23" t="s">
        <v>347</v>
      </c>
      <c r="K36" s="23" t="s">
        <v>45</v>
      </c>
      <c r="L36" s="22" t="s">
        <v>177</v>
      </c>
      <c r="M36" s="22" t="s">
        <v>50</v>
      </c>
      <c r="N36" s="21" t="s">
        <v>122</v>
      </c>
      <c r="O36" s="26" t="s">
        <v>178</v>
      </c>
      <c r="P36" s="23" t="s">
        <v>55</v>
      </c>
      <c r="Q36" s="23"/>
      <c r="R36" s="23" t="s">
        <v>56</v>
      </c>
      <c r="S36" s="23">
        <v>140060001</v>
      </c>
      <c r="T36" s="23" t="s">
        <v>57</v>
      </c>
      <c r="U36" s="22"/>
      <c r="V36" s="22" t="s">
        <v>311</v>
      </c>
      <c r="W36" s="27">
        <v>20292</v>
      </c>
      <c r="X36" s="28">
        <v>43073</v>
      </c>
      <c r="Y36" s="23" t="s">
        <v>124</v>
      </c>
      <c r="Z36" s="23">
        <v>4600006603</v>
      </c>
      <c r="AA36" s="29">
        <f t="shared" si="0"/>
        <v>1</v>
      </c>
      <c r="AB36" s="22" t="s">
        <v>181</v>
      </c>
      <c r="AC36" s="22" t="s">
        <v>317</v>
      </c>
      <c r="AD36" s="22"/>
      <c r="AE36" s="22" t="e">
        <f>[6]!Tabla2[[#This Row],[Nombre completo]]</f>
        <v>#REF!</v>
      </c>
      <c r="AF36" s="23" t="s">
        <v>47</v>
      </c>
      <c r="AG36" s="23" t="s">
        <v>319</v>
      </c>
    </row>
    <row r="37" spans="1:33" s="20" customFormat="1" ht="63" customHeight="1" x14ac:dyDescent="0.2">
      <c r="A37" s="21" t="s">
        <v>48</v>
      </c>
      <c r="B37" s="22">
        <v>80111604</v>
      </c>
      <c r="C37" s="23" t="s">
        <v>182</v>
      </c>
      <c r="D37" s="24">
        <v>43105</v>
      </c>
      <c r="E37" s="23" t="s">
        <v>343</v>
      </c>
      <c r="F37" s="23" t="s">
        <v>362</v>
      </c>
      <c r="G37" s="23" t="s">
        <v>352</v>
      </c>
      <c r="H37" s="25">
        <v>20509997.024999999</v>
      </c>
      <c r="I37" s="25">
        <v>20509997.024999999</v>
      </c>
      <c r="J37" s="23" t="s">
        <v>347</v>
      </c>
      <c r="K37" s="23" t="s">
        <v>45</v>
      </c>
      <c r="L37" s="22" t="s">
        <v>177</v>
      </c>
      <c r="M37" s="22" t="s">
        <v>50</v>
      </c>
      <c r="N37" s="21" t="s">
        <v>122</v>
      </c>
      <c r="O37" s="26" t="s">
        <v>178</v>
      </c>
      <c r="P37" s="23" t="s">
        <v>55</v>
      </c>
      <c r="Q37" s="23"/>
      <c r="R37" s="23" t="s">
        <v>56</v>
      </c>
      <c r="S37" s="23">
        <v>140060001</v>
      </c>
      <c r="T37" s="23" t="s">
        <v>57</v>
      </c>
      <c r="U37" s="22"/>
      <c r="V37" s="22" t="s">
        <v>311</v>
      </c>
      <c r="W37" s="27">
        <v>20293</v>
      </c>
      <c r="X37" s="28">
        <v>43073</v>
      </c>
      <c r="Y37" s="23" t="s">
        <v>124</v>
      </c>
      <c r="Z37" s="23">
        <v>4600006594</v>
      </c>
      <c r="AA37" s="29">
        <f t="shared" si="0"/>
        <v>1</v>
      </c>
      <c r="AB37" s="22" t="s">
        <v>183</v>
      </c>
      <c r="AC37" s="22" t="s">
        <v>317</v>
      </c>
      <c r="AD37" s="22"/>
      <c r="AE37" s="22" t="e">
        <f>[6]!Tabla2[[#This Row],[Nombre completo]]</f>
        <v>#REF!</v>
      </c>
      <c r="AF37" s="23" t="s">
        <v>47</v>
      </c>
      <c r="AG37" s="23" t="s">
        <v>319</v>
      </c>
    </row>
    <row r="38" spans="1:33" s="20" customFormat="1" ht="63" customHeight="1" x14ac:dyDescent="0.2">
      <c r="A38" s="21" t="s">
        <v>48</v>
      </c>
      <c r="B38" s="22">
        <v>80111604</v>
      </c>
      <c r="C38" s="23" t="s">
        <v>184</v>
      </c>
      <c r="D38" s="24">
        <v>43105</v>
      </c>
      <c r="E38" s="23" t="s">
        <v>343</v>
      </c>
      <c r="F38" s="23" t="s">
        <v>362</v>
      </c>
      <c r="G38" s="23" t="s">
        <v>352</v>
      </c>
      <c r="H38" s="25">
        <v>20825000</v>
      </c>
      <c r="I38" s="25">
        <v>20825000</v>
      </c>
      <c r="J38" s="23" t="s">
        <v>347</v>
      </c>
      <c r="K38" s="23" t="s">
        <v>45</v>
      </c>
      <c r="L38" s="22" t="s">
        <v>185</v>
      </c>
      <c r="M38" s="22" t="s">
        <v>50</v>
      </c>
      <c r="N38" s="21" t="s">
        <v>122</v>
      </c>
      <c r="O38" s="26" t="s">
        <v>186</v>
      </c>
      <c r="P38" s="23" t="s">
        <v>55</v>
      </c>
      <c r="Q38" s="23"/>
      <c r="R38" s="23" t="s">
        <v>56</v>
      </c>
      <c r="S38" s="23">
        <v>140060001</v>
      </c>
      <c r="T38" s="23" t="s">
        <v>57</v>
      </c>
      <c r="U38" s="22"/>
      <c r="V38" s="22" t="s">
        <v>311</v>
      </c>
      <c r="W38" s="27">
        <v>20294</v>
      </c>
      <c r="X38" s="28">
        <v>43073</v>
      </c>
      <c r="Y38" s="23" t="s">
        <v>124</v>
      </c>
      <c r="Z38" s="23">
        <v>4600006590</v>
      </c>
      <c r="AA38" s="29">
        <f t="shared" si="0"/>
        <v>1</v>
      </c>
      <c r="AB38" s="22" t="s">
        <v>187</v>
      </c>
      <c r="AC38" s="22" t="s">
        <v>317</v>
      </c>
      <c r="AD38" s="22"/>
      <c r="AE38" s="22" t="e">
        <f>[6]!Tabla2[[#This Row],[Nombre completo]]</f>
        <v>#REF!</v>
      </c>
      <c r="AF38" s="23" t="s">
        <v>47</v>
      </c>
      <c r="AG38" s="23" t="s">
        <v>319</v>
      </c>
    </row>
    <row r="39" spans="1:33" s="20" customFormat="1" ht="63" customHeight="1" x14ac:dyDescent="0.2">
      <c r="A39" s="21" t="s">
        <v>48</v>
      </c>
      <c r="B39" s="22">
        <v>80111604</v>
      </c>
      <c r="C39" s="23" t="s">
        <v>188</v>
      </c>
      <c r="D39" s="24">
        <v>43105</v>
      </c>
      <c r="E39" s="23" t="s">
        <v>343</v>
      </c>
      <c r="F39" s="23" t="s">
        <v>362</v>
      </c>
      <c r="G39" s="23" t="s">
        <v>352</v>
      </c>
      <c r="H39" s="25">
        <v>20824997.024999999</v>
      </c>
      <c r="I39" s="25">
        <v>20824997.024999999</v>
      </c>
      <c r="J39" s="23" t="s">
        <v>347</v>
      </c>
      <c r="K39" s="23" t="s">
        <v>45</v>
      </c>
      <c r="L39" s="22" t="s">
        <v>185</v>
      </c>
      <c r="M39" s="22" t="s">
        <v>50</v>
      </c>
      <c r="N39" s="21" t="s">
        <v>122</v>
      </c>
      <c r="O39" s="26" t="s">
        <v>186</v>
      </c>
      <c r="P39" s="23" t="s">
        <v>55</v>
      </c>
      <c r="Q39" s="23"/>
      <c r="R39" s="23" t="s">
        <v>56</v>
      </c>
      <c r="S39" s="23">
        <v>140060001</v>
      </c>
      <c r="T39" s="23" t="s">
        <v>57</v>
      </c>
      <c r="U39" s="22"/>
      <c r="V39" s="22" t="s">
        <v>311</v>
      </c>
      <c r="W39" s="27">
        <v>20295</v>
      </c>
      <c r="X39" s="28">
        <v>43073</v>
      </c>
      <c r="Y39" s="23" t="s">
        <v>124</v>
      </c>
      <c r="Z39" s="23">
        <v>4600006604</v>
      </c>
      <c r="AA39" s="29">
        <f t="shared" si="0"/>
        <v>1</v>
      </c>
      <c r="AB39" s="22" t="s">
        <v>189</v>
      </c>
      <c r="AC39" s="22" t="s">
        <v>317</v>
      </c>
      <c r="AD39" s="22"/>
      <c r="AE39" s="22" t="e">
        <f>[6]!Tabla2[[#This Row],[Nombre completo]]</f>
        <v>#REF!</v>
      </c>
      <c r="AF39" s="23" t="s">
        <v>47</v>
      </c>
      <c r="AG39" s="23" t="s">
        <v>319</v>
      </c>
    </row>
    <row r="40" spans="1:33" s="20" customFormat="1" ht="63" customHeight="1" x14ac:dyDescent="0.2">
      <c r="A40" s="21" t="s">
        <v>48</v>
      </c>
      <c r="B40" s="22">
        <v>80111604</v>
      </c>
      <c r="C40" s="23" t="s">
        <v>190</v>
      </c>
      <c r="D40" s="24">
        <v>43105</v>
      </c>
      <c r="E40" s="23" t="s">
        <v>343</v>
      </c>
      <c r="F40" s="23" t="s">
        <v>362</v>
      </c>
      <c r="G40" s="23" t="s">
        <v>352</v>
      </c>
      <c r="H40" s="25">
        <v>20824574.574999999</v>
      </c>
      <c r="I40" s="25">
        <v>20824574.574999999</v>
      </c>
      <c r="J40" s="23" t="s">
        <v>347</v>
      </c>
      <c r="K40" s="23" t="s">
        <v>45</v>
      </c>
      <c r="L40" s="22" t="s">
        <v>185</v>
      </c>
      <c r="M40" s="22" t="s">
        <v>50</v>
      </c>
      <c r="N40" s="21" t="s">
        <v>122</v>
      </c>
      <c r="O40" s="26" t="s">
        <v>186</v>
      </c>
      <c r="P40" s="23" t="s">
        <v>55</v>
      </c>
      <c r="Q40" s="23"/>
      <c r="R40" s="23" t="s">
        <v>56</v>
      </c>
      <c r="S40" s="23">
        <v>140060001</v>
      </c>
      <c r="T40" s="23" t="s">
        <v>57</v>
      </c>
      <c r="U40" s="22"/>
      <c r="V40" s="22" t="s">
        <v>311</v>
      </c>
      <c r="W40" s="27">
        <v>20296</v>
      </c>
      <c r="X40" s="28">
        <v>43073</v>
      </c>
      <c r="Y40" s="23" t="s">
        <v>124</v>
      </c>
      <c r="Z40" s="23">
        <v>4600006589</v>
      </c>
      <c r="AA40" s="29">
        <f t="shared" si="0"/>
        <v>1</v>
      </c>
      <c r="AB40" s="22" t="s">
        <v>191</v>
      </c>
      <c r="AC40" s="22" t="s">
        <v>317</v>
      </c>
      <c r="AD40" s="22"/>
      <c r="AE40" s="22" t="e">
        <f>[6]!Tabla2[[#This Row],[Nombre completo]]</f>
        <v>#REF!</v>
      </c>
      <c r="AF40" s="23" t="s">
        <v>47</v>
      </c>
      <c r="AG40" s="23" t="s">
        <v>319</v>
      </c>
    </row>
    <row r="41" spans="1:33" s="20" customFormat="1" ht="63" customHeight="1" x14ac:dyDescent="0.2">
      <c r="A41" s="21" t="s">
        <v>48</v>
      </c>
      <c r="B41" s="22">
        <v>80111604</v>
      </c>
      <c r="C41" s="23" t="s">
        <v>190</v>
      </c>
      <c r="D41" s="24">
        <v>43105</v>
      </c>
      <c r="E41" s="23" t="s">
        <v>343</v>
      </c>
      <c r="F41" s="23" t="s">
        <v>362</v>
      </c>
      <c r="G41" s="23" t="s">
        <v>352</v>
      </c>
      <c r="H41" s="25">
        <v>20824993.199999999</v>
      </c>
      <c r="I41" s="25">
        <v>20824993.199999999</v>
      </c>
      <c r="J41" s="23" t="s">
        <v>347</v>
      </c>
      <c r="K41" s="23" t="s">
        <v>45</v>
      </c>
      <c r="L41" s="22" t="s">
        <v>185</v>
      </c>
      <c r="M41" s="22" t="s">
        <v>50</v>
      </c>
      <c r="N41" s="21" t="s">
        <v>122</v>
      </c>
      <c r="O41" s="26" t="s">
        <v>186</v>
      </c>
      <c r="P41" s="23" t="s">
        <v>55</v>
      </c>
      <c r="Q41" s="23"/>
      <c r="R41" s="23" t="s">
        <v>56</v>
      </c>
      <c r="S41" s="23">
        <v>140060001</v>
      </c>
      <c r="T41" s="23" t="s">
        <v>57</v>
      </c>
      <c r="U41" s="22"/>
      <c r="V41" s="22" t="s">
        <v>311</v>
      </c>
      <c r="W41" s="27">
        <v>20298</v>
      </c>
      <c r="X41" s="28">
        <v>43073</v>
      </c>
      <c r="Y41" s="23" t="s">
        <v>124</v>
      </c>
      <c r="Z41" s="23">
        <v>4600006602</v>
      </c>
      <c r="AA41" s="29">
        <f t="shared" si="0"/>
        <v>1</v>
      </c>
      <c r="AB41" s="22" t="s">
        <v>192</v>
      </c>
      <c r="AC41" s="22" t="s">
        <v>317</v>
      </c>
      <c r="AD41" s="22"/>
      <c r="AE41" s="22" t="e">
        <f>[6]!Tabla2[[#This Row],[Nombre completo]]</f>
        <v>#REF!</v>
      </c>
      <c r="AF41" s="23" t="s">
        <v>47</v>
      </c>
      <c r="AG41" s="23" t="s">
        <v>319</v>
      </c>
    </row>
    <row r="42" spans="1:33" s="20" customFormat="1" ht="63" customHeight="1" x14ac:dyDescent="0.2">
      <c r="A42" s="21" t="s">
        <v>48</v>
      </c>
      <c r="B42" s="22">
        <v>80111604</v>
      </c>
      <c r="C42" s="23" t="s">
        <v>193</v>
      </c>
      <c r="D42" s="24">
        <v>43105</v>
      </c>
      <c r="E42" s="23" t="s">
        <v>343</v>
      </c>
      <c r="F42" s="23" t="s">
        <v>362</v>
      </c>
      <c r="G42" s="23" t="s">
        <v>352</v>
      </c>
      <c r="H42" s="25">
        <v>17000000</v>
      </c>
      <c r="I42" s="25">
        <v>17000000</v>
      </c>
      <c r="J42" s="23" t="s">
        <v>347</v>
      </c>
      <c r="K42" s="23" t="s">
        <v>45</v>
      </c>
      <c r="L42" s="22" t="s">
        <v>194</v>
      </c>
      <c r="M42" s="22" t="s">
        <v>50</v>
      </c>
      <c r="N42" s="21" t="s">
        <v>122</v>
      </c>
      <c r="O42" s="26" t="s">
        <v>195</v>
      </c>
      <c r="P42" s="23" t="s">
        <v>55</v>
      </c>
      <c r="Q42" s="23"/>
      <c r="R42" s="23" t="s">
        <v>56</v>
      </c>
      <c r="S42" s="23">
        <v>140060001</v>
      </c>
      <c r="T42" s="23" t="s">
        <v>57</v>
      </c>
      <c r="U42" s="22"/>
      <c r="V42" s="22" t="s">
        <v>311</v>
      </c>
      <c r="W42" s="27">
        <v>20310</v>
      </c>
      <c r="X42" s="28">
        <v>43073</v>
      </c>
      <c r="Y42" s="23" t="s">
        <v>124</v>
      </c>
      <c r="Z42" s="23">
        <v>4600006552</v>
      </c>
      <c r="AA42" s="29">
        <f t="shared" si="0"/>
        <v>1</v>
      </c>
      <c r="AB42" s="22" t="s">
        <v>196</v>
      </c>
      <c r="AC42" s="22" t="s">
        <v>317</v>
      </c>
      <c r="AD42" s="22"/>
      <c r="AE42" s="22" t="e">
        <f>[6]!Tabla2[[#This Row],[Nombre completo]]</f>
        <v>#REF!</v>
      </c>
      <c r="AF42" s="23" t="s">
        <v>47</v>
      </c>
      <c r="AG42" s="23" t="s">
        <v>319</v>
      </c>
    </row>
    <row r="43" spans="1:33" s="20" customFormat="1" ht="63" customHeight="1" x14ac:dyDescent="0.2">
      <c r="A43" s="21" t="s">
        <v>48</v>
      </c>
      <c r="B43" s="22">
        <v>80111604</v>
      </c>
      <c r="C43" s="23" t="s">
        <v>197</v>
      </c>
      <c r="D43" s="24">
        <v>43105</v>
      </c>
      <c r="E43" s="23" t="s">
        <v>343</v>
      </c>
      <c r="F43" s="23" t="s">
        <v>362</v>
      </c>
      <c r="G43" s="23" t="s">
        <v>352</v>
      </c>
      <c r="H43" s="25">
        <v>20824998.300000001</v>
      </c>
      <c r="I43" s="25">
        <v>20824998.300000001</v>
      </c>
      <c r="J43" s="23" t="s">
        <v>347</v>
      </c>
      <c r="K43" s="23" t="s">
        <v>45</v>
      </c>
      <c r="L43" s="22" t="s">
        <v>198</v>
      </c>
      <c r="M43" s="22" t="s">
        <v>50</v>
      </c>
      <c r="N43" s="21" t="s">
        <v>122</v>
      </c>
      <c r="O43" s="26" t="s">
        <v>199</v>
      </c>
      <c r="P43" s="23" t="s">
        <v>55</v>
      </c>
      <c r="Q43" s="23"/>
      <c r="R43" s="23" t="s">
        <v>56</v>
      </c>
      <c r="S43" s="23">
        <v>140060001</v>
      </c>
      <c r="T43" s="23" t="s">
        <v>57</v>
      </c>
      <c r="U43" s="22"/>
      <c r="V43" s="22" t="s">
        <v>311</v>
      </c>
      <c r="W43" s="27">
        <v>20314</v>
      </c>
      <c r="X43" s="28">
        <v>43073</v>
      </c>
      <c r="Y43" s="23" t="s">
        <v>124</v>
      </c>
      <c r="Z43" s="23">
        <v>4600006549</v>
      </c>
      <c r="AA43" s="29">
        <f t="shared" si="0"/>
        <v>1</v>
      </c>
      <c r="AB43" s="22" t="s">
        <v>200</v>
      </c>
      <c r="AC43" s="22" t="s">
        <v>317</v>
      </c>
      <c r="AD43" s="22"/>
      <c r="AE43" s="22" t="e">
        <f>[6]!Tabla2[[#This Row],[Nombre completo]]</f>
        <v>#REF!</v>
      </c>
      <c r="AF43" s="23" t="s">
        <v>47</v>
      </c>
      <c r="AG43" s="23" t="s">
        <v>319</v>
      </c>
    </row>
    <row r="44" spans="1:33" s="20" customFormat="1" ht="63" customHeight="1" x14ac:dyDescent="0.2">
      <c r="A44" s="21" t="s">
        <v>48</v>
      </c>
      <c r="B44" s="22">
        <v>80111604</v>
      </c>
      <c r="C44" s="23" t="s">
        <v>201</v>
      </c>
      <c r="D44" s="24">
        <v>43105</v>
      </c>
      <c r="E44" s="23" t="s">
        <v>343</v>
      </c>
      <c r="F44" s="23" t="s">
        <v>362</v>
      </c>
      <c r="G44" s="23" t="s">
        <v>352</v>
      </c>
      <c r="H44" s="25">
        <v>20825000</v>
      </c>
      <c r="I44" s="25">
        <v>20825000</v>
      </c>
      <c r="J44" s="23" t="s">
        <v>347</v>
      </c>
      <c r="K44" s="23" t="s">
        <v>45</v>
      </c>
      <c r="L44" s="22" t="s">
        <v>198</v>
      </c>
      <c r="M44" s="22" t="s">
        <v>50</v>
      </c>
      <c r="N44" s="21" t="s">
        <v>122</v>
      </c>
      <c r="O44" s="26" t="s">
        <v>199</v>
      </c>
      <c r="P44" s="23" t="s">
        <v>55</v>
      </c>
      <c r="Q44" s="23"/>
      <c r="R44" s="23" t="s">
        <v>56</v>
      </c>
      <c r="S44" s="23">
        <v>140060001</v>
      </c>
      <c r="T44" s="23" t="s">
        <v>57</v>
      </c>
      <c r="U44" s="22"/>
      <c r="V44" s="22" t="s">
        <v>311</v>
      </c>
      <c r="W44" s="27">
        <v>20315</v>
      </c>
      <c r="X44" s="28">
        <v>43073</v>
      </c>
      <c r="Y44" s="23" t="s">
        <v>124</v>
      </c>
      <c r="Z44" s="23">
        <v>4600006546</v>
      </c>
      <c r="AA44" s="29">
        <f t="shared" si="0"/>
        <v>1</v>
      </c>
      <c r="AB44" s="22" t="s">
        <v>202</v>
      </c>
      <c r="AC44" s="22" t="s">
        <v>317</v>
      </c>
      <c r="AD44" s="22"/>
      <c r="AE44" s="22" t="e">
        <f>[6]!Tabla2[[#This Row],[Nombre completo]]</f>
        <v>#REF!</v>
      </c>
      <c r="AF44" s="23" t="s">
        <v>47</v>
      </c>
      <c r="AG44" s="23" t="s">
        <v>319</v>
      </c>
    </row>
    <row r="45" spans="1:33" s="20" customFormat="1" ht="63" customHeight="1" x14ac:dyDescent="0.2">
      <c r="A45" s="21" t="s">
        <v>48</v>
      </c>
      <c r="B45" s="22">
        <v>80111604</v>
      </c>
      <c r="C45" s="23" t="s">
        <v>203</v>
      </c>
      <c r="D45" s="24">
        <v>43105</v>
      </c>
      <c r="E45" s="23" t="s">
        <v>343</v>
      </c>
      <c r="F45" s="23" t="s">
        <v>362</v>
      </c>
      <c r="G45" s="23" t="s">
        <v>352</v>
      </c>
      <c r="H45" s="25">
        <v>20825000</v>
      </c>
      <c r="I45" s="25">
        <v>20825000</v>
      </c>
      <c r="J45" s="23" t="s">
        <v>347</v>
      </c>
      <c r="K45" s="23" t="s">
        <v>45</v>
      </c>
      <c r="L45" s="22" t="s">
        <v>198</v>
      </c>
      <c r="M45" s="22" t="s">
        <v>50</v>
      </c>
      <c r="N45" s="21" t="s">
        <v>122</v>
      </c>
      <c r="O45" s="26" t="s">
        <v>199</v>
      </c>
      <c r="P45" s="23" t="s">
        <v>55</v>
      </c>
      <c r="Q45" s="23"/>
      <c r="R45" s="23" t="s">
        <v>56</v>
      </c>
      <c r="S45" s="23">
        <v>140060001</v>
      </c>
      <c r="T45" s="23" t="s">
        <v>57</v>
      </c>
      <c r="U45" s="22"/>
      <c r="V45" s="22" t="s">
        <v>311</v>
      </c>
      <c r="W45" s="27">
        <v>20317</v>
      </c>
      <c r="X45" s="28">
        <v>43073</v>
      </c>
      <c r="Y45" s="23" t="s">
        <v>124</v>
      </c>
      <c r="Z45" s="23">
        <v>4600006522</v>
      </c>
      <c r="AA45" s="29">
        <f t="shared" si="0"/>
        <v>1</v>
      </c>
      <c r="AB45" s="22" t="s">
        <v>204</v>
      </c>
      <c r="AC45" s="22" t="s">
        <v>317</v>
      </c>
      <c r="AD45" s="22"/>
      <c r="AE45" s="22" t="e">
        <f>[6]!Tabla2[[#This Row],[Nombre completo]]</f>
        <v>#REF!</v>
      </c>
      <c r="AF45" s="23" t="s">
        <v>47</v>
      </c>
      <c r="AG45" s="23" t="s">
        <v>319</v>
      </c>
    </row>
    <row r="46" spans="1:33" s="20" customFormat="1" ht="63" customHeight="1" x14ac:dyDescent="0.2">
      <c r="A46" s="21" t="s">
        <v>48</v>
      </c>
      <c r="B46" s="22">
        <v>80111604</v>
      </c>
      <c r="C46" s="23" t="s">
        <v>205</v>
      </c>
      <c r="D46" s="24">
        <v>43105</v>
      </c>
      <c r="E46" s="23" t="s">
        <v>343</v>
      </c>
      <c r="F46" s="23" t="s">
        <v>362</v>
      </c>
      <c r="G46" s="23" t="s">
        <v>352</v>
      </c>
      <c r="H46" s="25">
        <v>20824993.199999999</v>
      </c>
      <c r="I46" s="25">
        <v>20824993.199999999</v>
      </c>
      <c r="J46" s="23" t="s">
        <v>347</v>
      </c>
      <c r="K46" s="23" t="s">
        <v>45</v>
      </c>
      <c r="L46" s="22" t="s">
        <v>206</v>
      </c>
      <c r="M46" s="22" t="s">
        <v>50</v>
      </c>
      <c r="N46" s="21" t="s">
        <v>122</v>
      </c>
      <c r="O46" s="26" t="s">
        <v>207</v>
      </c>
      <c r="P46" s="23" t="s">
        <v>55</v>
      </c>
      <c r="Q46" s="23"/>
      <c r="R46" s="23" t="s">
        <v>56</v>
      </c>
      <c r="S46" s="23">
        <v>140060001</v>
      </c>
      <c r="T46" s="23" t="s">
        <v>57</v>
      </c>
      <c r="U46" s="22"/>
      <c r="V46" s="22" t="s">
        <v>311</v>
      </c>
      <c r="W46" s="27">
        <v>20319</v>
      </c>
      <c r="X46" s="28">
        <v>43073</v>
      </c>
      <c r="Y46" s="23" t="s">
        <v>124</v>
      </c>
      <c r="Z46" s="23">
        <v>4600006550</v>
      </c>
      <c r="AA46" s="29">
        <f t="shared" si="0"/>
        <v>1</v>
      </c>
      <c r="AB46" s="22" t="s">
        <v>208</v>
      </c>
      <c r="AC46" s="22" t="s">
        <v>317</v>
      </c>
      <c r="AD46" s="22"/>
      <c r="AE46" s="22" t="e">
        <f>[6]!Tabla2[[#This Row],[Nombre completo]]</f>
        <v>#REF!</v>
      </c>
      <c r="AF46" s="23" t="s">
        <v>47</v>
      </c>
      <c r="AG46" s="23" t="s">
        <v>319</v>
      </c>
    </row>
    <row r="47" spans="1:33" s="20" customFormat="1" ht="63" customHeight="1" x14ac:dyDescent="0.2">
      <c r="A47" s="21" t="s">
        <v>48</v>
      </c>
      <c r="B47" s="22">
        <v>80111604</v>
      </c>
      <c r="C47" s="23" t="s">
        <v>209</v>
      </c>
      <c r="D47" s="24">
        <v>43105</v>
      </c>
      <c r="E47" s="23" t="s">
        <v>343</v>
      </c>
      <c r="F47" s="23" t="s">
        <v>362</v>
      </c>
      <c r="G47" s="23" t="s">
        <v>352</v>
      </c>
      <c r="H47" s="25">
        <v>20824997.024999999</v>
      </c>
      <c r="I47" s="25">
        <v>20824997.024999999</v>
      </c>
      <c r="J47" s="23" t="s">
        <v>347</v>
      </c>
      <c r="K47" s="23" t="s">
        <v>45</v>
      </c>
      <c r="L47" s="22" t="s">
        <v>206</v>
      </c>
      <c r="M47" s="22" t="s">
        <v>50</v>
      </c>
      <c r="N47" s="21" t="s">
        <v>122</v>
      </c>
      <c r="O47" s="26" t="s">
        <v>207</v>
      </c>
      <c r="P47" s="23" t="s">
        <v>55</v>
      </c>
      <c r="Q47" s="23"/>
      <c r="R47" s="23" t="s">
        <v>56</v>
      </c>
      <c r="S47" s="23">
        <v>140060001</v>
      </c>
      <c r="T47" s="23" t="s">
        <v>57</v>
      </c>
      <c r="U47" s="22"/>
      <c r="V47" s="22" t="s">
        <v>311</v>
      </c>
      <c r="W47" s="27">
        <v>20326</v>
      </c>
      <c r="X47" s="28">
        <v>43073</v>
      </c>
      <c r="Y47" s="23" t="s">
        <v>124</v>
      </c>
      <c r="Z47" s="23">
        <v>4600006521</v>
      </c>
      <c r="AA47" s="29">
        <f t="shared" si="0"/>
        <v>1</v>
      </c>
      <c r="AB47" s="22" t="s">
        <v>210</v>
      </c>
      <c r="AC47" s="22" t="s">
        <v>317</v>
      </c>
      <c r="AD47" s="22"/>
      <c r="AE47" s="22" t="e">
        <f>[6]!Tabla2[[#This Row],[Nombre completo]]</f>
        <v>#REF!</v>
      </c>
      <c r="AF47" s="23" t="s">
        <v>47</v>
      </c>
      <c r="AG47" s="23" t="s">
        <v>319</v>
      </c>
    </row>
    <row r="48" spans="1:33" s="20" customFormat="1" ht="63" customHeight="1" x14ac:dyDescent="0.2">
      <c r="A48" s="21" t="s">
        <v>48</v>
      </c>
      <c r="B48" s="22">
        <v>80111604</v>
      </c>
      <c r="C48" s="23" t="s">
        <v>211</v>
      </c>
      <c r="D48" s="24">
        <v>43105</v>
      </c>
      <c r="E48" s="23" t="s">
        <v>343</v>
      </c>
      <c r="F48" s="23" t="s">
        <v>362</v>
      </c>
      <c r="G48" s="23" t="s">
        <v>352</v>
      </c>
      <c r="H48" s="25">
        <v>20825000</v>
      </c>
      <c r="I48" s="25">
        <v>20825000</v>
      </c>
      <c r="J48" s="23" t="s">
        <v>347</v>
      </c>
      <c r="K48" s="23" t="s">
        <v>45</v>
      </c>
      <c r="L48" s="22" t="s">
        <v>212</v>
      </c>
      <c r="M48" s="22" t="s">
        <v>50</v>
      </c>
      <c r="N48" s="21" t="s">
        <v>122</v>
      </c>
      <c r="O48" s="26" t="s">
        <v>213</v>
      </c>
      <c r="P48" s="23" t="s">
        <v>55</v>
      </c>
      <c r="Q48" s="23"/>
      <c r="R48" s="23" t="s">
        <v>56</v>
      </c>
      <c r="S48" s="23">
        <v>140060001</v>
      </c>
      <c r="T48" s="23" t="s">
        <v>57</v>
      </c>
      <c r="U48" s="22"/>
      <c r="V48" s="22" t="s">
        <v>311</v>
      </c>
      <c r="W48" s="27">
        <v>20340</v>
      </c>
      <c r="X48" s="28">
        <v>43073</v>
      </c>
      <c r="Y48" s="23" t="s">
        <v>124</v>
      </c>
      <c r="Z48" s="23">
        <v>4600006529</v>
      </c>
      <c r="AA48" s="29">
        <f t="shared" si="0"/>
        <v>1</v>
      </c>
      <c r="AB48" s="22" t="s">
        <v>214</v>
      </c>
      <c r="AC48" s="22" t="s">
        <v>317</v>
      </c>
      <c r="AD48" s="22"/>
      <c r="AE48" s="22" t="e">
        <f>[6]!Tabla2[[#This Row],[Nombre completo]]</f>
        <v>#REF!</v>
      </c>
      <c r="AF48" s="23" t="s">
        <v>47</v>
      </c>
      <c r="AG48" s="23" t="s">
        <v>319</v>
      </c>
    </row>
    <row r="49" spans="1:33" s="20" customFormat="1" ht="63" customHeight="1" x14ac:dyDescent="0.2">
      <c r="A49" s="21" t="s">
        <v>48</v>
      </c>
      <c r="B49" s="22">
        <v>80111604</v>
      </c>
      <c r="C49" s="23" t="s">
        <v>215</v>
      </c>
      <c r="D49" s="24">
        <v>43105</v>
      </c>
      <c r="E49" s="23" t="s">
        <v>343</v>
      </c>
      <c r="F49" s="23" t="s">
        <v>362</v>
      </c>
      <c r="G49" s="23" t="s">
        <v>352</v>
      </c>
      <c r="H49" s="25">
        <v>20825000</v>
      </c>
      <c r="I49" s="25">
        <v>20825000</v>
      </c>
      <c r="J49" s="23" t="s">
        <v>347</v>
      </c>
      <c r="K49" s="23" t="s">
        <v>45</v>
      </c>
      <c r="L49" s="22" t="s">
        <v>216</v>
      </c>
      <c r="M49" s="22" t="s">
        <v>50</v>
      </c>
      <c r="N49" s="21" t="s">
        <v>122</v>
      </c>
      <c r="O49" s="26" t="s">
        <v>213</v>
      </c>
      <c r="P49" s="23" t="s">
        <v>55</v>
      </c>
      <c r="Q49" s="23"/>
      <c r="R49" s="23" t="s">
        <v>56</v>
      </c>
      <c r="S49" s="23">
        <v>140060001</v>
      </c>
      <c r="T49" s="23" t="s">
        <v>57</v>
      </c>
      <c r="U49" s="22"/>
      <c r="V49" s="22" t="s">
        <v>311</v>
      </c>
      <c r="W49" s="27">
        <v>20341</v>
      </c>
      <c r="X49" s="28">
        <v>43073</v>
      </c>
      <c r="Y49" s="23" t="s">
        <v>124</v>
      </c>
      <c r="Z49" s="23">
        <v>4600006547</v>
      </c>
      <c r="AA49" s="29">
        <f t="shared" si="0"/>
        <v>1</v>
      </c>
      <c r="AB49" s="22" t="s">
        <v>217</v>
      </c>
      <c r="AC49" s="22" t="s">
        <v>317</v>
      </c>
      <c r="AD49" s="22"/>
      <c r="AE49" s="22" t="e">
        <f>[6]!Tabla2[[#This Row],[Nombre completo]]</f>
        <v>#REF!</v>
      </c>
      <c r="AF49" s="23" t="s">
        <v>47</v>
      </c>
      <c r="AG49" s="23" t="s">
        <v>319</v>
      </c>
    </row>
    <row r="50" spans="1:33" s="20" customFormat="1" ht="63" customHeight="1" x14ac:dyDescent="0.2">
      <c r="A50" s="21" t="s">
        <v>48</v>
      </c>
      <c r="B50" s="22">
        <v>80111604</v>
      </c>
      <c r="C50" s="23" t="s">
        <v>218</v>
      </c>
      <c r="D50" s="24">
        <v>43105</v>
      </c>
      <c r="E50" s="23" t="s">
        <v>343</v>
      </c>
      <c r="F50" s="23" t="s">
        <v>362</v>
      </c>
      <c r="G50" s="23" t="s">
        <v>352</v>
      </c>
      <c r="H50" s="25">
        <v>20825000</v>
      </c>
      <c r="I50" s="25">
        <v>20825000</v>
      </c>
      <c r="J50" s="23" t="s">
        <v>347</v>
      </c>
      <c r="K50" s="23" t="s">
        <v>45</v>
      </c>
      <c r="L50" s="22" t="s">
        <v>212</v>
      </c>
      <c r="M50" s="22" t="s">
        <v>50</v>
      </c>
      <c r="N50" s="21" t="s">
        <v>122</v>
      </c>
      <c r="O50" s="26" t="s">
        <v>213</v>
      </c>
      <c r="P50" s="23" t="s">
        <v>55</v>
      </c>
      <c r="Q50" s="23"/>
      <c r="R50" s="23" t="s">
        <v>56</v>
      </c>
      <c r="S50" s="23">
        <v>140060001</v>
      </c>
      <c r="T50" s="23" t="s">
        <v>57</v>
      </c>
      <c r="U50" s="22"/>
      <c r="V50" s="22" t="s">
        <v>311</v>
      </c>
      <c r="W50" s="27">
        <v>20342</v>
      </c>
      <c r="X50" s="28">
        <v>43073</v>
      </c>
      <c r="Y50" s="23" t="s">
        <v>124</v>
      </c>
      <c r="Z50" s="23">
        <v>4600006518</v>
      </c>
      <c r="AA50" s="29">
        <f t="shared" si="0"/>
        <v>1</v>
      </c>
      <c r="AB50" s="22" t="s">
        <v>219</v>
      </c>
      <c r="AC50" s="22" t="s">
        <v>317</v>
      </c>
      <c r="AD50" s="22"/>
      <c r="AE50" s="22" t="e">
        <f>[6]!Tabla2[[#This Row],[Nombre completo]]</f>
        <v>#REF!</v>
      </c>
      <c r="AF50" s="23" t="s">
        <v>47</v>
      </c>
      <c r="AG50" s="23" t="s">
        <v>319</v>
      </c>
    </row>
    <row r="51" spans="1:33" s="20" customFormat="1" ht="63" customHeight="1" x14ac:dyDescent="0.2">
      <c r="A51" s="21" t="s">
        <v>48</v>
      </c>
      <c r="B51" s="22">
        <v>80111604</v>
      </c>
      <c r="C51" s="23" t="s">
        <v>218</v>
      </c>
      <c r="D51" s="24">
        <v>43105</v>
      </c>
      <c r="E51" s="23" t="s">
        <v>343</v>
      </c>
      <c r="F51" s="23" t="s">
        <v>362</v>
      </c>
      <c r="G51" s="23" t="s">
        <v>352</v>
      </c>
      <c r="H51" s="25">
        <v>20824997.449999999</v>
      </c>
      <c r="I51" s="25">
        <v>20824997.449999999</v>
      </c>
      <c r="J51" s="23" t="s">
        <v>347</v>
      </c>
      <c r="K51" s="23" t="s">
        <v>45</v>
      </c>
      <c r="L51" s="22" t="s">
        <v>216</v>
      </c>
      <c r="M51" s="22" t="s">
        <v>50</v>
      </c>
      <c r="N51" s="21" t="s">
        <v>122</v>
      </c>
      <c r="O51" s="26" t="s">
        <v>213</v>
      </c>
      <c r="P51" s="23" t="s">
        <v>55</v>
      </c>
      <c r="Q51" s="23"/>
      <c r="R51" s="23" t="s">
        <v>56</v>
      </c>
      <c r="S51" s="23">
        <v>140060001</v>
      </c>
      <c r="T51" s="23" t="s">
        <v>57</v>
      </c>
      <c r="U51" s="22"/>
      <c r="V51" s="22" t="s">
        <v>311</v>
      </c>
      <c r="W51" s="27">
        <v>20347</v>
      </c>
      <c r="X51" s="28">
        <v>43073</v>
      </c>
      <c r="Y51" s="23" t="s">
        <v>124</v>
      </c>
      <c r="Z51" s="23">
        <v>4600006523</v>
      </c>
      <c r="AA51" s="29">
        <f t="shared" si="0"/>
        <v>1</v>
      </c>
      <c r="AB51" s="22" t="s">
        <v>220</v>
      </c>
      <c r="AC51" s="22" t="s">
        <v>317</v>
      </c>
      <c r="AD51" s="22"/>
      <c r="AE51" s="22" t="e">
        <f>[6]!Tabla2[[#This Row],[Nombre completo]]</f>
        <v>#REF!</v>
      </c>
      <c r="AF51" s="23" t="s">
        <v>47</v>
      </c>
      <c r="AG51" s="23" t="s">
        <v>319</v>
      </c>
    </row>
    <row r="52" spans="1:33" s="20" customFormat="1" ht="63" customHeight="1" x14ac:dyDescent="0.2">
      <c r="A52" s="21" t="s">
        <v>48</v>
      </c>
      <c r="B52" s="22">
        <v>80111604</v>
      </c>
      <c r="C52" s="23" t="s">
        <v>221</v>
      </c>
      <c r="D52" s="24">
        <v>43105</v>
      </c>
      <c r="E52" s="23" t="s">
        <v>343</v>
      </c>
      <c r="F52" s="23" t="s">
        <v>362</v>
      </c>
      <c r="G52" s="23" t="s">
        <v>352</v>
      </c>
      <c r="H52" s="25">
        <v>20825000</v>
      </c>
      <c r="I52" s="25">
        <v>20825000</v>
      </c>
      <c r="J52" s="23" t="s">
        <v>347</v>
      </c>
      <c r="K52" s="23" t="s">
        <v>45</v>
      </c>
      <c r="L52" s="22" t="s">
        <v>216</v>
      </c>
      <c r="M52" s="22" t="s">
        <v>50</v>
      </c>
      <c r="N52" s="21" t="s">
        <v>122</v>
      </c>
      <c r="O52" s="26" t="s">
        <v>213</v>
      </c>
      <c r="P52" s="23" t="s">
        <v>55</v>
      </c>
      <c r="Q52" s="23"/>
      <c r="R52" s="23" t="s">
        <v>56</v>
      </c>
      <c r="S52" s="23">
        <v>140060001</v>
      </c>
      <c r="T52" s="23" t="s">
        <v>57</v>
      </c>
      <c r="U52" s="22"/>
      <c r="V52" s="22" t="s">
        <v>311</v>
      </c>
      <c r="W52" s="27">
        <v>20348</v>
      </c>
      <c r="X52" s="28">
        <v>43073</v>
      </c>
      <c r="Y52" s="23" t="s">
        <v>124</v>
      </c>
      <c r="Z52" s="23">
        <v>4600006520</v>
      </c>
      <c r="AA52" s="29">
        <f t="shared" si="0"/>
        <v>1</v>
      </c>
      <c r="AB52" s="22" t="s">
        <v>222</v>
      </c>
      <c r="AC52" s="22" t="s">
        <v>317</v>
      </c>
      <c r="AD52" s="22"/>
      <c r="AE52" s="22" t="e">
        <f>[6]!Tabla2[[#This Row],[Nombre completo]]</f>
        <v>#REF!</v>
      </c>
      <c r="AF52" s="23" t="s">
        <v>47</v>
      </c>
      <c r="AG52" s="23" t="s">
        <v>319</v>
      </c>
    </row>
    <row r="53" spans="1:33" s="20" customFormat="1" ht="63" customHeight="1" x14ac:dyDescent="0.2">
      <c r="A53" s="21" t="s">
        <v>48</v>
      </c>
      <c r="B53" s="22">
        <v>80111604</v>
      </c>
      <c r="C53" s="23" t="s">
        <v>223</v>
      </c>
      <c r="D53" s="24">
        <v>43105</v>
      </c>
      <c r="E53" s="23" t="s">
        <v>343</v>
      </c>
      <c r="F53" s="23" t="s">
        <v>362</v>
      </c>
      <c r="G53" s="23" t="s">
        <v>352</v>
      </c>
      <c r="H53" s="25">
        <v>20824997.024999999</v>
      </c>
      <c r="I53" s="25">
        <v>20824997.024999999</v>
      </c>
      <c r="J53" s="23" t="s">
        <v>347</v>
      </c>
      <c r="K53" s="23" t="s">
        <v>45</v>
      </c>
      <c r="L53" s="22" t="s">
        <v>224</v>
      </c>
      <c r="M53" s="22" t="s">
        <v>50</v>
      </c>
      <c r="N53" s="21" t="s">
        <v>122</v>
      </c>
      <c r="O53" s="26" t="s">
        <v>207</v>
      </c>
      <c r="P53" s="23" t="s">
        <v>55</v>
      </c>
      <c r="Q53" s="23"/>
      <c r="R53" s="23" t="s">
        <v>56</v>
      </c>
      <c r="S53" s="23">
        <v>140060001</v>
      </c>
      <c r="T53" s="23" t="s">
        <v>57</v>
      </c>
      <c r="U53" s="22"/>
      <c r="V53" s="22" t="s">
        <v>311</v>
      </c>
      <c r="W53" s="27">
        <v>20335</v>
      </c>
      <c r="X53" s="28">
        <v>43073</v>
      </c>
      <c r="Y53" s="23" t="s">
        <v>124</v>
      </c>
      <c r="Z53" s="23">
        <v>4600006527</v>
      </c>
      <c r="AA53" s="29">
        <f t="shared" si="0"/>
        <v>1</v>
      </c>
      <c r="AB53" s="22" t="s">
        <v>225</v>
      </c>
      <c r="AC53" s="22" t="s">
        <v>317</v>
      </c>
      <c r="AD53" s="22"/>
      <c r="AE53" s="22" t="e">
        <f>[6]!Tabla2[[#This Row],[Nombre completo]]</f>
        <v>#REF!</v>
      </c>
      <c r="AF53" s="23" t="s">
        <v>47</v>
      </c>
      <c r="AG53" s="23" t="s">
        <v>319</v>
      </c>
    </row>
    <row r="54" spans="1:33" s="20" customFormat="1" ht="63" customHeight="1" x14ac:dyDescent="0.2">
      <c r="A54" s="21" t="s">
        <v>48</v>
      </c>
      <c r="B54" s="22">
        <v>80111604</v>
      </c>
      <c r="C54" s="23" t="s">
        <v>226</v>
      </c>
      <c r="D54" s="24">
        <v>43105</v>
      </c>
      <c r="E54" s="23" t="s">
        <v>343</v>
      </c>
      <c r="F54" s="23" t="s">
        <v>362</v>
      </c>
      <c r="G54" s="23" t="s">
        <v>352</v>
      </c>
      <c r="H54" s="25">
        <v>20825000</v>
      </c>
      <c r="I54" s="25">
        <v>20825000</v>
      </c>
      <c r="J54" s="23" t="s">
        <v>347</v>
      </c>
      <c r="K54" s="23" t="s">
        <v>45</v>
      </c>
      <c r="L54" s="22" t="s">
        <v>227</v>
      </c>
      <c r="M54" s="22" t="s">
        <v>50</v>
      </c>
      <c r="N54" s="21" t="s">
        <v>122</v>
      </c>
      <c r="O54" s="26" t="s">
        <v>228</v>
      </c>
      <c r="P54" s="23" t="s">
        <v>55</v>
      </c>
      <c r="Q54" s="23"/>
      <c r="R54" s="23" t="s">
        <v>56</v>
      </c>
      <c r="S54" s="23">
        <v>140060001</v>
      </c>
      <c r="T54" s="23" t="s">
        <v>57</v>
      </c>
      <c r="U54" s="22"/>
      <c r="V54" s="22" t="s">
        <v>311</v>
      </c>
      <c r="W54" s="27">
        <v>20361</v>
      </c>
      <c r="X54" s="28">
        <v>43073</v>
      </c>
      <c r="Y54" s="23" t="s">
        <v>124</v>
      </c>
      <c r="Z54" s="23">
        <v>4600006514</v>
      </c>
      <c r="AA54" s="29">
        <f t="shared" si="0"/>
        <v>1</v>
      </c>
      <c r="AB54" s="22" t="s">
        <v>229</v>
      </c>
      <c r="AC54" s="22" t="s">
        <v>317</v>
      </c>
      <c r="AD54" s="22"/>
      <c r="AE54" s="22" t="e">
        <f>[6]!Tabla2[[#This Row],[Nombre completo]]</f>
        <v>#REF!</v>
      </c>
      <c r="AF54" s="23" t="s">
        <v>47</v>
      </c>
      <c r="AG54" s="23" t="s">
        <v>319</v>
      </c>
    </row>
    <row r="55" spans="1:33" s="20" customFormat="1" ht="63" customHeight="1" x14ac:dyDescent="0.2">
      <c r="A55" s="21" t="s">
        <v>48</v>
      </c>
      <c r="B55" s="22">
        <v>80111604</v>
      </c>
      <c r="C55" s="23" t="s">
        <v>230</v>
      </c>
      <c r="D55" s="24">
        <v>43105</v>
      </c>
      <c r="E55" s="23" t="s">
        <v>343</v>
      </c>
      <c r="F55" s="23" t="s">
        <v>362</v>
      </c>
      <c r="G55" s="23" t="s">
        <v>352</v>
      </c>
      <c r="H55" s="25">
        <v>17000000</v>
      </c>
      <c r="I55" s="25">
        <v>17000000</v>
      </c>
      <c r="J55" s="23" t="s">
        <v>347</v>
      </c>
      <c r="K55" s="23" t="s">
        <v>45</v>
      </c>
      <c r="L55" s="22" t="s">
        <v>227</v>
      </c>
      <c r="M55" s="22" t="s">
        <v>50</v>
      </c>
      <c r="N55" s="21" t="s">
        <v>122</v>
      </c>
      <c r="O55" s="26" t="s">
        <v>228</v>
      </c>
      <c r="P55" s="23" t="s">
        <v>55</v>
      </c>
      <c r="Q55" s="23"/>
      <c r="R55" s="23" t="s">
        <v>56</v>
      </c>
      <c r="S55" s="23">
        <v>140060001</v>
      </c>
      <c r="T55" s="23" t="s">
        <v>57</v>
      </c>
      <c r="U55" s="22"/>
      <c r="V55" s="22" t="s">
        <v>311</v>
      </c>
      <c r="W55" s="27">
        <v>20363</v>
      </c>
      <c r="X55" s="28">
        <v>43073</v>
      </c>
      <c r="Y55" s="23" t="s">
        <v>124</v>
      </c>
      <c r="Z55" s="23">
        <v>4600006496</v>
      </c>
      <c r="AA55" s="29">
        <f t="shared" si="0"/>
        <v>1</v>
      </c>
      <c r="AB55" s="22" t="s">
        <v>231</v>
      </c>
      <c r="AC55" s="22" t="s">
        <v>317</v>
      </c>
      <c r="AD55" s="22"/>
      <c r="AE55" s="22" t="e">
        <f>[6]!Tabla2[[#This Row],[Nombre completo]]</f>
        <v>#REF!</v>
      </c>
      <c r="AF55" s="23" t="s">
        <v>47</v>
      </c>
      <c r="AG55" s="23" t="s">
        <v>319</v>
      </c>
    </row>
    <row r="56" spans="1:33" s="20" customFormat="1" ht="63" customHeight="1" x14ac:dyDescent="0.2">
      <c r="A56" s="21" t="s">
        <v>48</v>
      </c>
      <c r="B56" s="22">
        <v>80111604</v>
      </c>
      <c r="C56" s="23" t="s">
        <v>232</v>
      </c>
      <c r="D56" s="24">
        <v>43105</v>
      </c>
      <c r="E56" s="23" t="s">
        <v>343</v>
      </c>
      <c r="F56" s="23" t="s">
        <v>362</v>
      </c>
      <c r="G56" s="23" t="s">
        <v>352</v>
      </c>
      <c r="H56" s="25">
        <v>20725000</v>
      </c>
      <c r="I56" s="25">
        <v>20725000</v>
      </c>
      <c r="J56" s="23" t="s">
        <v>347</v>
      </c>
      <c r="K56" s="23" t="s">
        <v>45</v>
      </c>
      <c r="L56" s="22" t="s">
        <v>227</v>
      </c>
      <c r="M56" s="22" t="s">
        <v>50</v>
      </c>
      <c r="N56" s="21" t="s">
        <v>122</v>
      </c>
      <c r="O56" s="26" t="s">
        <v>228</v>
      </c>
      <c r="P56" s="23" t="s">
        <v>55</v>
      </c>
      <c r="Q56" s="23"/>
      <c r="R56" s="23" t="s">
        <v>56</v>
      </c>
      <c r="S56" s="23">
        <v>140060001</v>
      </c>
      <c r="T56" s="23" t="s">
        <v>57</v>
      </c>
      <c r="U56" s="22"/>
      <c r="V56" s="22" t="s">
        <v>311</v>
      </c>
      <c r="W56" s="27">
        <v>20364</v>
      </c>
      <c r="X56" s="28">
        <v>43073</v>
      </c>
      <c r="Y56" s="23" t="s">
        <v>124</v>
      </c>
      <c r="Z56" s="23">
        <v>4600006495</v>
      </c>
      <c r="AA56" s="29">
        <f t="shared" si="0"/>
        <v>1</v>
      </c>
      <c r="AB56" s="22" t="s">
        <v>233</v>
      </c>
      <c r="AC56" s="22" t="s">
        <v>317</v>
      </c>
      <c r="AD56" s="22"/>
      <c r="AE56" s="22" t="e">
        <f>[6]!Tabla2[[#This Row],[Nombre completo]]</f>
        <v>#REF!</v>
      </c>
      <c r="AF56" s="23" t="s">
        <v>47</v>
      </c>
      <c r="AG56" s="23" t="s">
        <v>319</v>
      </c>
    </row>
    <row r="57" spans="1:33" s="20" customFormat="1" ht="63" customHeight="1" x14ac:dyDescent="0.2">
      <c r="A57" s="21" t="s">
        <v>48</v>
      </c>
      <c r="B57" s="22">
        <v>80111604</v>
      </c>
      <c r="C57" s="23" t="s">
        <v>234</v>
      </c>
      <c r="D57" s="24">
        <v>43105</v>
      </c>
      <c r="E57" s="23" t="s">
        <v>343</v>
      </c>
      <c r="F57" s="23" t="s">
        <v>362</v>
      </c>
      <c r="G57" s="23" t="s">
        <v>352</v>
      </c>
      <c r="H57" s="25">
        <v>20825000</v>
      </c>
      <c r="I57" s="25">
        <v>20825000</v>
      </c>
      <c r="J57" s="23" t="s">
        <v>347</v>
      </c>
      <c r="K57" s="23" t="s">
        <v>45</v>
      </c>
      <c r="L57" s="22" t="s">
        <v>235</v>
      </c>
      <c r="M57" s="22" t="s">
        <v>50</v>
      </c>
      <c r="N57" s="21" t="s">
        <v>122</v>
      </c>
      <c r="O57" s="26" t="s">
        <v>236</v>
      </c>
      <c r="P57" s="23" t="s">
        <v>55</v>
      </c>
      <c r="Q57" s="23"/>
      <c r="R57" s="23" t="s">
        <v>56</v>
      </c>
      <c r="S57" s="23">
        <v>140060001</v>
      </c>
      <c r="T57" s="23" t="s">
        <v>57</v>
      </c>
      <c r="U57" s="22"/>
      <c r="V57" s="22" t="s">
        <v>311</v>
      </c>
      <c r="W57" s="27">
        <v>20370</v>
      </c>
      <c r="X57" s="28">
        <v>43073</v>
      </c>
      <c r="Y57" s="23" t="s">
        <v>124</v>
      </c>
      <c r="Z57" s="23">
        <v>4600006662</v>
      </c>
      <c r="AA57" s="29">
        <f t="shared" si="0"/>
        <v>1</v>
      </c>
      <c r="AB57" s="22" t="s">
        <v>237</v>
      </c>
      <c r="AC57" s="22" t="s">
        <v>317</v>
      </c>
      <c r="AD57" s="22"/>
      <c r="AE57" s="22" t="e">
        <f>[6]!Tabla2[[#This Row],[Nombre completo]]</f>
        <v>#REF!</v>
      </c>
      <c r="AF57" s="23" t="s">
        <v>47</v>
      </c>
      <c r="AG57" s="23" t="s">
        <v>319</v>
      </c>
    </row>
    <row r="58" spans="1:33" s="20" customFormat="1" ht="63" customHeight="1" x14ac:dyDescent="0.2">
      <c r="A58" s="21" t="s">
        <v>48</v>
      </c>
      <c r="B58" s="22">
        <v>80111604</v>
      </c>
      <c r="C58" s="23" t="s">
        <v>238</v>
      </c>
      <c r="D58" s="24">
        <v>43105</v>
      </c>
      <c r="E58" s="23" t="s">
        <v>343</v>
      </c>
      <c r="F58" s="23" t="s">
        <v>362</v>
      </c>
      <c r="G58" s="23" t="s">
        <v>352</v>
      </c>
      <c r="H58" s="25">
        <v>20825000</v>
      </c>
      <c r="I58" s="25">
        <v>20825000</v>
      </c>
      <c r="J58" s="23" t="s">
        <v>347</v>
      </c>
      <c r="K58" s="23" t="s">
        <v>45</v>
      </c>
      <c r="L58" s="22" t="s">
        <v>235</v>
      </c>
      <c r="M58" s="22" t="s">
        <v>50</v>
      </c>
      <c r="N58" s="21" t="s">
        <v>122</v>
      </c>
      <c r="O58" s="26" t="s">
        <v>236</v>
      </c>
      <c r="P58" s="23" t="s">
        <v>55</v>
      </c>
      <c r="Q58" s="23"/>
      <c r="R58" s="23" t="s">
        <v>56</v>
      </c>
      <c r="S58" s="23">
        <v>140060001</v>
      </c>
      <c r="T58" s="23" t="s">
        <v>57</v>
      </c>
      <c r="U58" s="22"/>
      <c r="V58" s="22" t="s">
        <v>311</v>
      </c>
      <c r="W58" s="27">
        <v>20374</v>
      </c>
      <c r="X58" s="28">
        <v>43073</v>
      </c>
      <c r="Y58" s="23" t="s">
        <v>124</v>
      </c>
      <c r="Z58" s="23">
        <v>4600006500</v>
      </c>
      <c r="AA58" s="29">
        <f t="shared" si="0"/>
        <v>1</v>
      </c>
      <c r="AB58" s="22" t="s">
        <v>239</v>
      </c>
      <c r="AC58" s="22" t="s">
        <v>317</v>
      </c>
      <c r="AD58" s="22"/>
      <c r="AE58" s="22" t="e">
        <f>[6]!Tabla2[[#This Row],[Nombre completo]]</f>
        <v>#REF!</v>
      </c>
      <c r="AF58" s="23" t="s">
        <v>47</v>
      </c>
      <c r="AG58" s="23" t="s">
        <v>319</v>
      </c>
    </row>
    <row r="59" spans="1:33" s="20" customFormat="1" ht="63" customHeight="1" x14ac:dyDescent="0.2">
      <c r="A59" s="21" t="s">
        <v>48</v>
      </c>
      <c r="B59" s="22">
        <v>80111604</v>
      </c>
      <c r="C59" s="23" t="s">
        <v>240</v>
      </c>
      <c r="D59" s="24">
        <v>43105</v>
      </c>
      <c r="E59" s="23" t="s">
        <v>343</v>
      </c>
      <c r="F59" s="23" t="s">
        <v>362</v>
      </c>
      <c r="G59" s="23" t="s">
        <v>352</v>
      </c>
      <c r="H59" s="25">
        <v>20824993.199999999</v>
      </c>
      <c r="I59" s="25">
        <v>20824993.199999999</v>
      </c>
      <c r="J59" s="23" t="s">
        <v>347</v>
      </c>
      <c r="K59" s="23" t="s">
        <v>45</v>
      </c>
      <c r="L59" s="22" t="s">
        <v>241</v>
      </c>
      <c r="M59" s="22" t="s">
        <v>50</v>
      </c>
      <c r="N59" s="21" t="s">
        <v>122</v>
      </c>
      <c r="O59" s="26" t="s">
        <v>242</v>
      </c>
      <c r="P59" s="23" t="s">
        <v>55</v>
      </c>
      <c r="Q59" s="23"/>
      <c r="R59" s="23" t="s">
        <v>56</v>
      </c>
      <c r="S59" s="23">
        <v>140060001</v>
      </c>
      <c r="T59" s="23" t="s">
        <v>57</v>
      </c>
      <c r="U59" s="22"/>
      <c r="V59" s="22" t="s">
        <v>311</v>
      </c>
      <c r="W59" s="27">
        <v>20381</v>
      </c>
      <c r="X59" s="28">
        <v>43073</v>
      </c>
      <c r="Y59" s="23" t="s">
        <v>124</v>
      </c>
      <c r="Z59" s="23">
        <v>4600006570</v>
      </c>
      <c r="AA59" s="29">
        <f t="shared" si="0"/>
        <v>1</v>
      </c>
      <c r="AB59" s="22" t="s">
        <v>243</v>
      </c>
      <c r="AC59" s="22" t="s">
        <v>317</v>
      </c>
      <c r="AD59" s="22"/>
      <c r="AE59" s="22" t="e">
        <f>[6]!Tabla2[[#This Row],[Nombre completo]]</f>
        <v>#REF!</v>
      </c>
      <c r="AF59" s="23" t="s">
        <v>47</v>
      </c>
      <c r="AG59" s="23" t="s">
        <v>319</v>
      </c>
    </row>
    <row r="60" spans="1:33" s="20" customFormat="1" ht="63" customHeight="1" x14ac:dyDescent="0.2">
      <c r="A60" s="21" t="s">
        <v>48</v>
      </c>
      <c r="B60" s="22">
        <v>80111604</v>
      </c>
      <c r="C60" s="23" t="s">
        <v>244</v>
      </c>
      <c r="D60" s="24">
        <v>43105</v>
      </c>
      <c r="E60" s="23" t="s">
        <v>343</v>
      </c>
      <c r="F60" s="23" t="s">
        <v>362</v>
      </c>
      <c r="G60" s="23" t="s">
        <v>352</v>
      </c>
      <c r="H60" s="25">
        <v>20825000</v>
      </c>
      <c r="I60" s="25">
        <v>20825000</v>
      </c>
      <c r="J60" s="23" t="s">
        <v>347</v>
      </c>
      <c r="K60" s="23" t="s">
        <v>45</v>
      </c>
      <c r="L60" s="22" t="s">
        <v>245</v>
      </c>
      <c r="M60" s="22" t="s">
        <v>50</v>
      </c>
      <c r="N60" s="21" t="s">
        <v>122</v>
      </c>
      <c r="O60" s="26" t="s">
        <v>246</v>
      </c>
      <c r="P60" s="23" t="s">
        <v>55</v>
      </c>
      <c r="Q60" s="23"/>
      <c r="R60" s="23" t="s">
        <v>56</v>
      </c>
      <c r="S60" s="23">
        <v>140060001</v>
      </c>
      <c r="T60" s="23" t="s">
        <v>57</v>
      </c>
      <c r="U60" s="22"/>
      <c r="V60" s="22" t="s">
        <v>311</v>
      </c>
      <c r="W60" s="27">
        <v>20441</v>
      </c>
      <c r="X60" s="28">
        <v>43073</v>
      </c>
      <c r="Y60" s="23" t="s">
        <v>124</v>
      </c>
      <c r="Z60" s="23">
        <v>4600006574</v>
      </c>
      <c r="AA60" s="29">
        <f t="shared" si="0"/>
        <v>1</v>
      </c>
      <c r="AB60" s="22" t="s">
        <v>247</v>
      </c>
      <c r="AC60" s="22" t="s">
        <v>317</v>
      </c>
      <c r="AD60" s="22"/>
      <c r="AE60" s="22" t="e">
        <f>[6]!Tabla2[[#This Row],[Nombre completo]]</f>
        <v>#REF!</v>
      </c>
      <c r="AF60" s="23" t="s">
        <v>47</v>
      </c>
      <c r="AG60" s="23" t="s">
        <v>319</v>
      </c>
    </row>
    <row r="61" spans="1:33" s="20" customFormat="1" ht="63" customHeight="1" x14ac:dyDescent="0.2">
      <c r="A61" s="21" t="s">
        <v>48</v>
      </c>
      <c r="B61" s="22">
        <v>80111604</v>
      </c>
      <c r="C61" s="23" t="s">
        <v>248</v>
      </c>
      <c r="D61" s="24">
        <v>43105</v>
      </c>
      <c r="E61" s="23" t="s">
        <v>343</v>
      </c>
      <c r="F61" s="23"/>
      <c r="G61" s="23" t="s">
        <v>352</v>
      </c>
      <c r="H61" s="25">
        <v>20824978.75</v>
      </c>
      <c r="I61" s="25">
        <v>20824978.75</v>
      </c>
      <c r="J61" s="23" t="s">
        <v>347</v>
      </c>
      <c r="K61" s="23" t="s">
        <v>45</v>
      </c>
      <c r="L61" s="22" t="s">
        <v>241</v>
      </c>
      <c r="M61" s="22" t="s">
        <v>50</v>
      </c>
      <c r="N61" s="21" t="s">
        <v>122</v>
      </c>
      <c r="O61" s="26" t="s">
        <v>242</v>
      </c>
      <c r="P61" s="23" t="s">
        <v>55</v>
      </c>
      <c r="Q61" s="23"/>
      <c r="R61" s="23" t="s">
        <v>56</v>
      </c>
      <c r="S61" s="23">
        <v>140060001</v>
      </c>
      <c r="T61" s="23" t="s">
        <v>57</v>
      </c>
      <c r="U61" s="22"/>
      <c r="V61" s="22" t="s">
        <v>311</v>
      </c>
      <c r="W61" s="27">
        <v>20448</v>
      </c>
      <c r="X61" s="28">
        <v>43073</v>
      </c>
      <c r="Y61" s="23" t="s">
        <v>124</v>
      </c>
      <c r="Z61" s="23">
        <v>4600006571</v>
      </c>
      <c r="AA61" s="29">
        <f t="shared" si="0"/>
        <v>1</v>
      </c>
      <c r="AB61" s="22" t="s">
        <v>249</v>
      </c>
      <c r="AC61" s="22" t="s">
        <v>317</v>
      </c>
      <c r="AD61" s="22"/>
      <c r="AE61" s="22" t="e">
        <f>[6]!Tabla2[[#This Row],[Nombre completo]]</f>
        <v>#REF!</v>
      </c>
      <c r="AF61" s="23" t="s">
        <v>47</v>
      </c>
      <c r="AG61" s="23" t="s">
        <v>319</v>
      </c>
    </row>
    <row r="62" spans="1:33" s="20" customFormat="1" ht="63" customHeight="1" x14ac:dyDescent="0.2">
      <c r="A62" s="21" t="s">
        <v>48</v>
      </c>
      <c r="B62" s="22">
        <v>80111604</v>
      </c>
      <c r="C62" s="23" t="s">
        <v>250</v>
      </c>
      <c r="D62" s="24">
        <v>43105</v>
      </c>
      <c r="E62" s="23" t="s">
        <v>343</v>
      </c>
      <c r="F62" s="23" t="s">
        <v>362</v>
      </c>
      <c r="G62" s="23" t="s">
        <v>352</v>
      </c>
      <c r="H62" s="25">
        <v>20824575</v>
      </c>
      <c r="I62" s="25">
        <v>20824575</v>
      </c>
      <c r="J62" s="23" t="s">
        <v>347</v>
      </c>
      <c r="K62" s="23" t="s">
        <v>45</v>
      </c>
      <c r="L62" s="22" t="s">
        <v>245</v>
      </c>
      <c r="M62" s="22" t="s">
        <v>50</v>
      </c>
      <c r="N62" s="21" t="s">
        <v>122</v>
      </c>
      <c r="O62" s="26" t="s">
        <v>246</v>
      </c>
      <c r="P62" s="23" t="s">
        <v>55</v>
      </c>
      <c r="Q62" s="23"/>
      <c r="R62" s="23" t="s">
        <v>56</v>
      </c>
      <c r="S62" s="23">
        <v>140060001</v>
      </c>
      <c r="T62" s="23" t="s">
        <v>57</v>
      </c>
      <c r="U62" s="22"/>
      <c r="V62" s="22" t="s">
        <v>311</v>
      </c>
      <c r="W62" s="27">
        <v>20442</v>
      </c>
      <c r="X62" s="28">
        <v>43073</v>
      </c>
      <c r="Y62" s="23" t="s">
        <v>124</v>
      </c>
      <c r="Z62" s="23">
        <v>4600006573</v>
      </c>
      <c r="AA62" s="29">
        <f t="shared" si="0"/>
        <v>1</v>
      </c>
      <c r="AB62" s="22" t="s">
        <v>251</v>
      </c>
      <c r="AC62" s="22" t="s">
        <v>317</v>
      </c>
      <c r="AD62" s="22"/>
      <c r="AE62" s="22" t="e">
        <f>[6]!Tabla2[[#This Row],[Nombre completo]]</f>
        <v>#REF!</v>
      </c>
      <c r="AF62" s="23" t="s">
        <v>47</v>
      </c>
      <c r="AG62" s="23" t="s">
        <v>319</v>
      </c>
    </row>
    <row r="63" spans="1:33" s="20" customFormat="1" ht="63" customHeight="1" x14ac:dyDescent="0.2">
      <c r="A63" s="21" t="s">
        <v>48</v>
      </c>
      <c r="B63" s="22">
        <v>80111604</v>
      </c>
      <c r="C63" s="23" t="s">
        <v>252</v>
      </c>
      <c r="D63" s="24">
        <v>43105</v>
      </c>
      <c r="E63" s="23" t="s">
        <v>343</v>
      </c>
      <c r="F63" s="23" t="s">
        <v>362</v>
      </c>
      <c r="G63" s="23" t="s">
        <v>352</v>
      </c>
      <c r="H63" s="25">
        <v>20825000</v>
      </c>
      <c r="I63" s="25">
        <v>20825000</v>
      </c>
      <c r="J63" s="23" t="s">
        <v>347</v>
      </c>
      <c r="K63" s="23" t="s">
        <v>45</v>
      </c>
      <c r="L63" s="22" t="s">
        <v>253</v>
      </c>
      <c r="M63" s="22" t="s">
        <v>50</v>
      </c>
      <c r="N63" s="21" t="s">
        <v>122</v>
      </c>
      <c r="O63" s="26" t="s">
        <v>254</v>
      </c>
      <c r="P63" s="23" t="s">
        <v>55</v>
      </c>
      <c r="Q63" s="23"/>
      <c r="R63" s="23" t="s">
        <v>56</v>
      </c>
      <c r="S63" s="23">
        <v>140060001</v>
      </c>
      <c r="T63" s="23" t="s">
        <v>57</v>
      </c>
      <c r="U63" s="22"/>
      <c r="V63" s="22" t="s">
        <v>311</v>
      </c>
      <c r="W63" s="27">
        <v>20470</v>
      </c>
      <c r="X63" s="28">
        <v>43073</v>
      </c>
      <c r="Y63" s="23" t="s">
        <v>124</v>
      </c>
      <c r="Z63" s="23">
        <v>4600006560</v>
      </c>
      <c r="AA63" s="29">
        <f t="shared" si="0"/>
        <v>1</v>
      </c>
      <c r="AB63" s="22" t="s">
        <v>255</v>
      </c>
      <c r="AC63" s="22" t="s">
        <v>317</v>
      </c>
      <c r="AD63" s="22"/>
      <c r="AE63" s="22" t="e">
        <f>[6]!Tabla2[[#This Row],[Nombre completo]]</f>
        <v>#REF!</v>
      </c>
      <c r="AF63" s="23" t="s">
        <v>47</v>
      </c>
      <c r="AG63" s="23" t="s">
        <v>319</v>
      </c>
    </row>
    <row r="64" spans="1:33" s="20" customFormat="1" ht="63" customHeight="1" x14ac:dyDescent="0.2">
      <c r="A64" s="21" t="s">
        <v>48</v>
      </c>
      <c r="B64" s="22">
        <v>80111604</v>
      </c>
      <c r="C64" s="23" t="s">
        <v>256</v>
      </c>
      <c r="D64" s="24">
        <v>43105</v>
      </c>
      <c r="E64" s="23" t="s">
        <v>343</v>
      </c>
      <c r="F64" s="23" t="s">
        <v>362</v>
      </c>
      <c r="G64" s="23" t="s">
        <v>352</v>
      </c>
      <c r="H64" s="25">
        <v>17000000</v>
      </c>
      <c r="I64" s="25">
        <v>17000000</v>
      </c>
      <c r="J64" s="23" t="s">
        <v>347</v>
      </c>
      <c r="K64" s="23" t="s">
        <v>45</v>
      </c>
      <c r="L64" s="22" t="s">
        <v>241</v>
      </c>
      <c r="M64" s="22" t="s">
        <v>50</v>
      </c>
      <c r="N64" s="21" t="s">
        <v>122</v>
      </c>
      <c r="O64" s="26" t="s">
        <v>242</v>
      </c>
      <c r="P64" s="23" t="s">
        <v>55</v>
      </c>
      <c r="Q64" s="23"/>
      <c r="R64" s="23" t="s">
        <v>56</v>
      </c>
      <c r="S64" s="23">
        <v>140060001</v>
      </c>
      <c r="T64" s="23" t="s">
        <v>57</v>
      </c>
      <c r="U64" s="22"/>
      <c r="V64" s="22" t="s">
        <v>311</v>
      </c>
      <c r="W64" s="27">
        <v>20456</v>
      </c>
      <c r="X64" s="28">
        <v>43073</v>
      </c>
      <c r="Y64" s="23" t="s">
        <v>124</v>
      </c>
      <c r="Z64" s="23">
        <v>4600006598</v>
      </c>
      <c r="AA64" s="29">
        <f t="shared" si="0"/>
        <v>1</v>
      </c>
      <c r="AB64" s="22" t="s">
        <v>257</v>
      </c>
      <c r="AC64" s="22" t="s">
        <v>317</v>
      </c>
      <c r="AD64" s="22"/>
      <c r="AE64" s="22" t="e">
        <f>[6]!Tabla2[[#This Row],[Nombre completo]]</f>
        <v>#REF!</v>
      </c>
      <c r="AF64" s="23" t="s">
        <v>47</v>
      </c>
      <c r="AG64" s="23" t="s">
        <v>319</v>
      </c>
    </row>
    <row r="65" spans="1:33" s="20" customFormat="1" ht="63" customHeight="1" x14ac:dyDescent="0.2">
      <c r="A65" s="21" t="s">
        <v>48</v>
      </c>
      <c r="B65" s="22">
        <v>80111604</v>
      </c>
      <c r="C65" s="23" t="s">
        <v>258</v>
      </c>
      <c r="D65" s="24">
        <v>43105</v>
      </c>
      <c r="E65" s="23" t="s">
        <v>343</v>
      </c>
      <c r="F65" s="23" t="s">
        <v>362</v>
      </c>
      <c r="G65" s="23" t="s">
        <v>352</v>
      </c>
      <c r="H65" s="25">
        <v>20824997.024999999</v>
      </c>
      <c r="I65" s="25">
        <v>20824997.024999999</v>
      </c>
      <c r="J65" s="23" t="s">
        <v>347</v>
      </c>
      <c r="K65" s="23" t="s">
        <v>45</v>
      </c>
      <c r="L65" s="22" t="s">
        <v>253</v>
      </c>
      <c r="M65" s="22" t="s">
        <v>50</v>
      </c>
      <c r="N65" s="21" t="s">
        <v>122</v>
      </c>
      <c r="O65" s="26" t="s">
        <v>254</v>
      </c>
      <c r="P65" s="23" t="s">
        <v>55</v>
      </c>
      <c r="Q65" s="23"/>
      <c r="R65" s="23" t="s">
        <v>56</v>
      </c>
      <c r="S65" s="23">
        <v>140060001</v>
      </c>
      <c r="T65" s="23" t="s">
        <v>57</v>
      </c>
      <c r="U65" s="22"/>
      <c r="V65" s="22" t="s">
        <v>311</v>
      </c>
      <c r="W65" s="27">
        <v>20471</v>
      </c>
      <c r="X65" s="28">
        <v>43073</v>
      </c>
      <c r="Y65" s="23" t="s">
        <v>124</v>
      </c>
      <c r="Z65" s="23">
        <v>4600006569</v>
      </c>
      <c r="AA65" s="29">
        <f t="shared" si="0"/>
        <v>1</v>
      </c>
      <c r="AB65" s="22" t="s">
        <v>259</v>
      </c>
      <c r="AC65" s="22" t="s">
        <v>317</v>
      </c>
      <c r="AD65" s="22"/>
      <c r="AE65" s="22" t="e">
        <f>[6]!Tabla2[[#This Row],[Nombre completo]]</f>
        <v>#REF!</v>
      </c>
      <c r="AF65" s="23" t="s">
        <v>47</v>
      </c>
      <c r="AG65" s="23" t="s">
        <v>319</v>
      </c>
    </row>
    <row r="66" spans="1:33" s="20" customFormat="1" ht="63" customHeight="1" x14ac:dyDescent="0.2">
      <c r="A66" s="21" t="s">
        <v>48</v>
      </c>
      <c r="B66" s="22">
        <v>80111604</v>
      </c>
      <c r="C66" s="23" t="s">
        <v>261</v>
      </c>
      <c r="D66" s="24">
        <v>43105</v>
      </c>
      <c r="E66" s="23" t="s">
        <v>343</v>
      </c>
      <c r="F66" s="23" t="s">
        <v>362</v>
      </c>
      <c r="G66" s="23" t="s">
        <v>352</v>
      </c>
      <c r="H66" s="25">
        <v>20824256.25</v>
      </c>
      <c r="I66" s="25">
        <v>20824256.25</v>
      </c>
      <c r="J66" s="23" t="s">
        <v>347</v>
      </c>
      <c r="K66" s="23" t="s">
        <v>45</v>
      </c>
      <c r="L66" s="22" t="s">
        <v>245</v>
      </c>
      <c r="M66" s="22" t="s">
        <v>50</v>
      </c>
      <c r="N66" s="21" t="s">
        <v>122</v>
      </c>
      <c r="O66" s="26" t="s">
        <v>246</v>
      </c>
      <c r="P66" s="23" t="s">
        <v>55</v>
      </c>
      <c r="Q66" s="23"/>
      <c r="R66" s="23" t="s">
        <v>56</v>
      </c>
      <c r="S66" s="23">
        <v>140060001</v>
      </c>
      <c r="T66" s="23" t="s">
        <v>57</v>
      </c>
      <c r="U66" s="22"/>
      <c r="V66" s="22" t="s">
        <v>311</v>
      </c>
      <c r="W66" s="27">
        <v>20443</v>
      </c>
      <c r="X66" s="28">
        <v>43073</v>
      </c>
      <c r="Y66" s="23" t="s">
        <v>124</v>
      </c>
      <c r="Z66" s="23">
        <v>4600006561</v>
      </c>
      <c r="AA66" s="29">
        <f t="shared" si="0"/>
        <v>1</v>
      </c>
      <c r="AB66" s="22" t="s">
        <v>262</v>
      </c>
      <c r="AC66" s="22" t="s">
        <v>317</v>
      </c>
      <c r="AD66" s="22"/>
      <c r="AE66" s="22" t="e">
        <f>[6]!Tabla2[[#This Row],[Nombre completo]]</f>
        <v>#REF!</v>
      </c>
      <c r="AF66" s="23" t="s">
        <v>47</v>
      </c>
      <c r="AG66" s="23" t="s">
        <v>319</v>
      </c>
    </row>
    <row r="67" spans="1:33" s="20" customFormat="1" ht="63" customHeight="1" x14ac:dyDescent="0.2">
      <c r="A67" s="21" t="s">
        <v>48</v>
      </c>
      <c r="B67" s="22">
        <v>80111604</v>
      </c>
      <c r="C67" s="23" t="s">
        <v>263</v>
      </c>
      <c r="D67" s="24">
        <v>43105</v>
      </c>
      <c r="E67" s="23" t="s">
        <v>343</v>
      </c>
      <c r="F67" s="23" t="s">
        <v>362</v>
      </c>
      <c r="G67" s="23" t="s">
        <v>352</v>
      </c>
      <c r="H67" s="25">
        <v>20824150</v>
      </c>
      <c r="I67" s="25">
        <v>20824150</v>
      </c>
      <c r="J67" s="23" t="s">
        <v>347</v>
      </c>
      <c r="K67" s="23" t="s">
        <v>45</v>
      </c>
      <c r="L67" s="22" t="s">
        <v>241</v>
      </c>
      <c r="M67" s="22" t="s">
        <v>50</v>
      </c>
      <c r="N67" s="21" t="s">
        <v>122</v>
      </c>
      <c r="O67" s="26" t="s">
        <v>242</v>
      </c>
      <c r="P67" s="23" t="s">
        <v>55</v>
      </c>
      <c r="Q67" s="23"/>
      <c r="R67" s="23" t="s">
        <v>56</v>
      </c>
      <c r="S67" s="23">
        <v>140060001</v>
      </c>
      <c r="T67" s="23" t="s">
        <v>57</v>
      </c>
      <c r="U67" s="22"/>
      <c r="V67" s="22" t="s">
        <v>311</v>
      </c>
      <c r="W67" s="27">
        <v>20460</v>
      </c>
      <c r="X67" s="28">
        <v>43073</v>
      </c>
      <c r="Y67" s="23" t="s">
        <v>124</v>
      </c>
      <c r="Z67" s="23">
        <v>4600006557</v>
      </c>
      <c r="AA67" s="29">
        <f t="shared" si="0"/>
        <v>1</v>
      </c>
      <c r="AB67" s="22" t="s">
        <v>264</v>
      </c>
      <c r="AC67" s="22" t="s">
        <v>317</v>
      </c>
      <c r="AD67" s="22"/>
      <c r="AE67" s="22" t="e">
        <f>[6]!Tabla2[[#This Row],[Nombre completo]]</f>
        <v>#REF!</v>
      </c>
      <c r="AF67" s="23" t="s">
        <v>47</v>
      </c>
      <c r="AG67" s="23" t="s">
        <v>319</v>
      </c>
    </row>
    <row r="68" spans="1:33" s="20" customFormat="1" ht="63" customHeight="1" x14ac:dyDescent="0.2">
      <c r="A68" s="21" t="s">
        <v>48</v>
      </c>
      <c r="B68" s="22">
        <v>80111604</v>
      </c>
      <c r="C68" s="23" t="s">
        <v>265</v>
      </c>
      <c r="D68" s="24">
        <v>43105</v>
      </c>
      <c r="E68" s="23" t="s">
        <v>343</v>
      </c>
      <c r="F68" s="23" t="s">
        <v>362</v>
      </c>
      <c r="G68" s="23" t="s">
        <v>352</v>
      </c>
      <c r="H68" s="25">
        <v>20824766.25</v>
      </c>
      <c r="I68" s="25">
        <v>20824766.25</v>
      </c>
      <c r="J68" s="23" t="s">
        <v>347</v>
      </c>
      <c r="K68" s="23" t="s">
        <v>45</v>
      </c>
      <c r="L68" s="22" t="s">
        <v>241</v>
      </c>
      <c r="M68" s="22" t="s">
        <v>50</v>
      </c>
      <c r="N68" s="21" t="s">
        <v>122</v>
      </c>
      <c r="O68" s="26" t="s">
        <v>242</v>
      </c>
      <c r="P68" s="23" t="s">
        <v>55</v>
      </c>
      <c r="Q68" s="23"/>
      <c r="R68" s="23" t="s">
        <v>56</v>
      </c>
      <c r="S68" s="23">
        <v>140060001</v>
      </c>
      <c r="T68" s="23" t="s">
        <v>57</v>
      </c>
      <c r="U68" s="22"/>
      <c r="V68" s="22" t="s">
        <v>311</v>
      </c>
      <c r="W68" s="27">
        <v>20466</v>
      </c>
      <c r="X68" s="28">
        <v>43073</v>
      </c>
      <c r="Y68" s="23" t="s">
        <v>124</v>
      </c>
      <c r="Z68" s="23">
        <v>4600006565</v>
      </c>
      <c r="AA68" s="29">
        <f t="shared" si="0"/>
        <v>1</v>
      </c>
      <c r="AB68" s="22" t="s">
        <v>266</v>
      </c>
      <c r="AC68" s="22" t="s">
        <v>317</v>
      </c>
      <c r="AD68" s="22"/>
      <c r="AE68" s="22" t="e">
        <f>[6]!Tabla2[[#This Row],[Nombre completo]]</f>
        <v>#REF!</v>
      </c>
      <c r="AF68" s="23" t="s">
        <v>47</v>
      </c>
      <c r="AG68" s="23" t="s">
        <v>319</v>
      </c>
    </row>
    <row r="69" spans="1:33" s="20" customFormat="1" ht="63" customHeight="1" x14ac:dyDescent="0.2">
      <c r="A69" s="21" t="s">
        <v>48</v>
      </c>
      <c r="B69" s="22">
        <v>80111604</v>
      </c>
      <c r="C69" s="23" t="s">
        <v>267</v>
      </c>
      <c r="D69" s="24">
        <v>43105</v>
      </c>
      <c r="E69" s="23" t="s">
        <v>343</v>
      </c>
      <c r="F69" s="23" t="s">
        <v>362</v>
      </c>
      <c r="G69" s="23" t="s">
        <v>352</v>
      </c>
      <c r="H69" s="25">
        <v>20824978.75</v>
      </c>
      <c r="I69" s="25">
        <v>20824978.75</v>
      </c>
      <c r="J69" s="23" t="s">
        <v>347</v>
      </c>
      <c r="K69" s="23" t="s">
        <v>45</v>
      </c>
      <c r="L69" s="22" t="s">
        <v>245</v>
      </c>
      <c r="M69" s="22" t="s">
        <v>50</v>
      </c>
      <c r="N69" s="21" t="s">
        <v>122</v>
      </c>
      <c r="O69" s="26" t="s">
        <v>246</v>
      </c>
      <c r="P69" s="23" t="s">
        <v>55</v>
      </c>
      <c r="Q69" s="23"/>
      <c r="R69" s="23" t="s">
        <v>56</v>
      </c>
      <c r="S69" s="23">
        <v>140060001</v>
      </c>
      <c r="T69" s="23" t="s">
        <v>57</v>
      </c>
      <c r="U69" s="22"/>
      <c r="V69" s="22" t="s">
        <v>311</v>
      </c>
      <c r="W69" s="27">
        <v>20444</v>
      </c>
      <c r="X69" s="28">
        <v>43073</v>
      </c>
      <c r="Y69" s="23" t="s">
        <v>124</v>
      </c>
      <c r="Z69" s="23">
        <v>4600006575</v>
      </c>
      <c r="AA69" s="29">
        <f t="shared" si="0"/>
        <v>1</v>
      </c>
      <c r="AB69" s="22" t="s">
        <v>268</v>
      </c>
      <c r="AC69" s="22" t="s">
        <v>317</v>
      </c>
      <c r="AD69" s="22"/>
      <c r="AE69" s="22" t="e">
        <f>[6]!Tabla2[[#This Row],[Nombre completo]]</f>
        <v>#REF!</v>
      </c>
      <c r="AF69" s="23" t="s">
        <v>47</v>
      </c>
      <c r="AG69" s="23" t="s">
        <v>319</v>
      </c>
    </row>
    <row r="70" spans="1:33" s="20" customFormat="1" ht="63" customHeight="1" x14ac:dyDescent="0.2">
      <c r="A70" s="21" t="s">
        <v>48</v>
      </c>
      <c r="B70" s="22">
        <v>80111604</v>
      </c>
      <c r="C70" s="23" t="s">
        <v>269</v>
      </c>
      <c r="D70" s="24">
        <v>43105</v>
      </c>
      <c r="E70" s="23" t="s">
        <v>343</v>
      </c>
      <c r="F70" s="23" t="s">
        <v>362</v>
      </c>
      <c r="G70" s="23" t="s">
        <v>352</v>
      </c>
      <c r="H70" s="25">
        <v>20825000</v>
      </c>
      <c r="I70" s="25">
        <v>20825000</v>
      </c>
      <c r="J70" s="23" t="s">
        <v>347</v>
      </c>
      <c r="K70" s="23" t="s">
        <v>45</v>
      </c>
      <c r="L70" s="22" t="s">
        <v>241</v>
      </c>
      <c r="M70" s="22" t="s">
        <v>50</v>
      </c>
      <c r="N70" s="21" t="s">
        <v>122</v>
      </c>
      <c r="O70" s="26" t="s">
        <v>242</v>
      </c>
      <c r="P70" s="23" t="s">
        <v>55</v>
      </c>
      <c r="Q70" s="23"/>
      <c r="R70" s="23" t="s">
        <v>56</v>
      </c>
      <c r="S70" s="23">
        <v>140060001</v>
      </c>
      <c r="T70" s="23" t="s">
        <v>57</v>
      </c>
      <c r="U70" s="22"/>
      <c r="V70" s="22" t="s">
        <v>311</v>
      </c>
      <c r="W70" s="27">
        <v>20467</v>
      </c>
      <c r="X70" s="28">
        <v>43073</v>
      </c>
      <c r="Y70" s="23" t="s">
        <v>124</v>
      </c>
      <c r="Z70" s="23">
        <v>4600006568</v>
      </c>
      <c r="AA70" s="29">
        <f t="shared" si="0"/>
        <v>1</v>
      </c>
      <c r="AB70" s="22" t="s">
        <v>270</v>
      </c>
      <c r="AC70" s="22" t="s">
        <v>317</v>
      </c>
      <c r="AD70" s="22"/>
      <c r="AE70" s="22" t="e">
        <f>[6]!Tabla2[[#This Row],[Nombre completo]]</f>
        <v>#REF!</v>
      </c>
      <c r="AF70" s="23" t="s">
        <v>47</v>
      </c>
      <c r="AG70" s="23" t="s">
        <v>319</v>
      </c>
    </row>
    <row r="71" spans="1:33" s="20" customFormat="1" ht="63" customHeight="1" x14ac:dyDescent="0.2">
      <c r="A71" s="21" t="s">
        <v>48</v>
      </c>
      <c r="B71" s="22">
        <v>80111604</v>
      </c>
      <c r="C71" s="23" t="s">
        <v>271</v>
      </c>
      <c r="D71" s="24">
        <v>43105</v>
      </c>
      <c r="E71" s="23" t="s">
        <v>343</v>
      </c>
      <c r="F71" s="23" t="s">
        <v>362</v>
      </c>
      <c r="G71" s="23" t="s">
        <v>352</v>
      </c>
      <c r="H71" s="25">
        <v>20825000</v>
      </c>
      <c r="I71" s="25">
        <v>20825000</v>
      </c>
      <c r="J71" s="23" t="s">
        <v>347</v>
      </c>
      <c r="K71" s="23" t="s">
        <v>45</v>
      </c>
      <c r="L71" s="22" t="s">
        <v>60</v>
      </c>
      <c r="M71" s="22" t="s">
        <v>50</v>
      </c>
      <c r="N71" s="21" t="s">
        <v>122</v>
      </c>
      <c r="O71" s="26" t="s">
        <v>272</v>
      </c>
      <c r="P71" s="23" t="s">
        <v>55</v>
      </c>
      <c r="Q71" s="23"/>
      <c r="R71" s="23" t="s">
        <v>56</v>
      </c>
      <c r="S71" s="23">
        <v>140060001</v>
      </c>
      <c r="T71" s="23" t="s">
        <v>57</v>
      </c>
      <c r="U71" s="22"/>
      <c r="V71" s="22" t="s">
        <v>311</v>
      </c>
      <c r="W71" s="27">
        <v>20485</v>
      </c>
      <c r="X71" s="28">
        <v>43073</v>
      </c>
      <c r="Y71" s="23" t="s">
        <v>124</v>
      </c>
      <c r="Z71" s="23">
        <v>4600006614</v>
      </c>
      <c r="AA71" s="29">
        <f t="shared" si="0"/>
        <v>1</v>
      </c>
      <c r="AB71" s="22" t="s">
        <v>273</v>
      </c>
      <c r="AC71" s="22" t="s">
        <v>317</v>
      </c>
      <c r="AD71" s="22"/>
      <c r="AE71" s="22" t="e">
        <f>[6]!Tabla2[[#This Row],[Nombre completo]]</f>
        <v>#REF!</v>
      </c>
      <c r="AF71" s="23" t="s">
        <v>47</v>
      </c>
      <c r="AG71" s="23" t="s">
        <v>319</v>
      </c>
    </row>
    <row r="72" spans="1:33" s="20" customFormat="1" ht="63" customHeight="1" x14ac:dyDescent="0.2">
      <c r="A72" s="21" t="s">
        <v>48</v>
      </c>
      <c r="B72" s="22">
        <v>80111604</v>
      </c>
      <c r="C72" s="23" t="s">
        <v>274</v>
      </c>
      <c r="D72" s="24">
        <v>43105</v>
      </c>
      <c r="E72" s="23" t="s">
        <v>343</v>
      </c>
      <c r="F72" s="23" t="s">
        <v>362</v>
      </c>
      <c r="G72" s="23" t="s">
        <v>352</v>
      </c>
      <c r="H72" s="25">
        <v>20824997.875</v>
      </c>
      <c r="I72" s="25">
        <v>20824997.875</v>
      </c>
      <c r="J72" s="23" t="s">
        <v>347</v>
      </c>
      <c r="K72" s="23" t="s">
        <v>45</v>
      </c>
      <c r="L72" s="22" t="s">
        <v>60</v>
      </c>
      <c r="M72" s="22" t="s">
        <v>50</v>
      </c>
      <c r="N72" s="21" t="s">
        <v>122</v>
      </c>
      <c r="O72" s="26" t="s">
        <v>272</v>
      </c>
      <c r="P72" s="23" t="s">
        <v>55</v>
      </c>
      <c r="Q72" s="23"/>
      <c r="R72" s="23" t="s">
        <v>56</v>
      </c>
      <c r="S72" s="23">
        <v>140060001</v>
      </c>
      <c r="T72" s="23" t="s">
        <v>57</v>
      </c>
      <c r="U72" s="22"/>
      <c r="V72" s="22" t="s">
        <v>311</v>
      </c>
      <c r="W72" s="27">
        <v>20486</v>
      </c>
      <c r="X72" s="28">
        <v>43073</v>
      </c>
      <c r="Y72" s="23" t="s">
        <v>124</v>
      </c>
      <c r="Z72" s="23">
        <v>4600006613</v>
      </c>
      <c r="AA72" s="29">
        <f t="shared" si="0"/>
        <v>1</v>
      </c>
      <c r="AB72" s="22" t="s">
        <v>275</v>
      </c>
      <c r="AC72" s="22" t="s">
        <v>317</v>
      </c>
      <c r="AD72" s="22"/>
      <c r="AE72" s="22" t="e">
        <f>[6]!Tabla2[[#This Row],[Nombre completo]]</f>
        <v>#REF!</v>
      </c>
      <c r="AF72" s="23" t="s">
        <v>47</v>
      </c>
      <c r="AG72" s="23" t="s">
        <v>319</v>
      </c>
    </row>
    <row r="73" spans="1:33" s="20" customFormat="1" ht="63" customHeight="1" x14ac:dyDescent="0.2">
      <c r="A73" s="21" t="s">
        <v>48</v>
      </c>
      <c r="B73" s="22">
        <v>80111604</v>
      </c>
      <c r="C73" s="23" t="s">
        <v>276</v>
      </c>
      <c r="D73" s="24">
        <v>43105</v>
      </c>
      <c r="E73" s="23" t="s">
        <v>343</v>
      </c>
      <c r="F73" s="23" t="s">
        <v>362</v>
      </c>
      <c r="G73" s="23" t="s">
        <v>352</v>
      </c>
      <c r="H73" s="25">
        <v>20580000</v>
      </c>
      <c r="I73" s="25">
        <v>20580000</v>
      </c>
      <c r="J73" s="23" t="s">
        <v>347</v>
      </c>
      <c r="K73" s="23" t="s">
        <v>45</v>
      </c>
      <c r="L73" s="22" t="s">
        <v>60</v>
      </c>
      <c r="M73" s="22" t="s">
        <v>50</v>
      </c>
      <c r="N73" s="21" t="s">
        <v>122</v>
      </c>
      <c r="O73" s="26" t="s">
        <v>272</v>
      </c>
      <c r="P73" s="23" t="s">
        <v>55</v>
      </c>
      <c r="Q73" s="23"/>
      <c r="R73" s="23" t="s">
        <v>56</v>
      </c>
      <c r="S73" s="23">
        <v>140060001</v>
      </c>
      <c r="T73" s="23" t="s">
        <v>57</v>
      </c>
      <c r="U73" s="22"/>
      <c r="V73" s="22" t="s">
        <v>311</v>
      </c>
      <c r="W73" s="27">
        <v>20487</v>
      </c>
      <c r="X73" s="28">
        <v>43073</v>
      </c>
      <c r="Y73" s="23" t="s">
        <v>124</v>
      </c>
      <c r="Z73" s="23">
        <v>4600006623</v>
      </c>
      <c r="AA73" s="29">
        <f t="shared" si="0"/>
        <v>1</v>
      </c>
      <c r="AB73" s="22" t="s">
        <v>277</v>
      </c>
      <c r="AC73" s="22" t="s">
        <v>317</v>
      </c>
      <c r="AD73" s="22"/>
      <c r="AE73" s="22" t="e">
        <f>[6]!Tabla2[[#This Row],[Nombre completo]]</f>
        <v>#REF!</v>
      </c>
      <c r="AF73" s="23" t="s">
        <v>47</v>
      </c>
      <c r="AG73" s="23" t="s">
        <v>319</v>
      </c>
    </row>
    <row r="74" spans="1:33" s="20" customFormat="1" ht="63" customHeight="1" x14ac:dyDescent="0.2">
      <c r="A74" s="21" t="s">
        <v>48</v>
      </c>
      <c r="B74" s="22">
        <v>80111604</v>
      </c>
      <c r="C74" s="23" t="s">
        <v>276</v>
      </c>
      <c r="D74" s="24">
        <v>43105</v>
      </c>
      <c r="E74" s="23" t="s">
        <v>343</v>
      </c>
      <c r="F74" s="23" t="s">
        <v>362</v>
      </c>
      <c r="G74" s="23" t="s">
        <v>352</v>
      </c>
      <c r="H74" s="25">
        <v>20824997.024999999</v>
      </c>
      <c r="I74" s="25">
        <v>20824997.024999999</v>
      </c>
      <c r="J74" s="23" t="s">
        <v>347</v>
      </c>
      <c r="K74" s="23" t="s">
        <v>45</v>
      </c>
      <c r="L74" s="22" t="s">
        <v>60</v>
      </c>
      <c r="M74" s="22" t="s">
        <v>50</v>
      </c>
      <c r="N74" s="21" t="s">
        <v>122</v>
      </c>
      <c r="O74" s="26" t="s">
        <v>272</v>
      </c>
      <c r="P74" s="23" t="s">
        <v>55</v>
      </c>
      <c r="Q74" s="23"/>
      <c r="R74" s="23" t="s">
        <v>56</v>
      </c>
      <c r="S74" s="23">
        <v>140060001</v>
      </c>
      <c r="T74" s="23" t="s">
        <v>57</v>
      </c>
      <c r="U74" s="22"/>
      <c r="V74" s="22" t="s">
        <v>311</v>
      </c>
      <c r="W74" s="27">
        <v>20488</v>
      </c>
      <c r="X74" s="28">
        <v>43073</v>
      </c>
      <c r="Y74" s="23" t="s">
        <v>124</v>
      </c>
      <c r="Z74" s="23">
        <v>4600006621</v>
      </c>
      <c r="AA74" s="29">
        <f t="shared" si="0"/>
        <v>1</v>
      </c>
      <c r="AB74" s="22" t="s">
        <v>278</v>
      </c>
      <c r="AC74" s="22" t="s">
        <v>317</v>
      </c>
      <c r="AD74" s="22"/>
      <c r="AE74" s="22" t="e">
        <f>[6]!Tabla2[[#This Row],[Nombre completo]]</f>
        <v>#REF!</v>
      </c>
      <c r="AF74" s="23" t="s">
        <v>47</v>
      </c>
      <c r="AG74" s="23" t="s">
        <v>319</v>
      </c>
    </row>
    <row r="75" spans="1:33" s="20" customFormat="1" ht="63" customHeight="1" x14ac:dyDescent="0.2">
      <c r="A75" s="21" t="s">
        <v>48</v>
      </c>
      <c r="B75" s="22">
        <v>80111604</v>
      </c>
      <c r="C75" s="23" t="s">
        <v>279</v>
      </c>
      <c r="D75" s="24">
        <v>43105</v>
      </c>
      <c r="E75" s="23" t="s">
        <v>343</v>
      </c>
      <c r="F75" s="23" t="s">
        <v>362</v>
      </c>
      <c r="G75" s="23" t="s">
        <v>352</v>
      </c>
      <c r="H75" s="25">
        <v>20824999.149999999</v>
      </c>
      <c r="I75" s="25">
        <v>20824999.149999999</v>
      </c>
      <c r="J75" s="23" t="s">
        <v>347</v>
      </c>
      <c r="K75" s="23" t="s">
        <v>45</v>
      </c>
      <c r="L75" s="22" t="s">
        <v>60</v>
      </c>
      <c r="M75" s="22" t="s">
        <v>50</v>
      </c>
      <c r="N75" s="21" t="s">
        <v>122</v>
      </c>
      <c r="O75" s="26" t="s">
        <v>272</v>
      </c>
      <c r="P75" s="23" t="s">
        <v>55</v>
      </c>
      <c r="Q75" s="23"/>
      <c r="R75" s="23" t="s">
        <v>56</v>
      </c>
      <c r="S75" s="23">
        <v>140060001</v>
      </c>
      <c r="T75" s="23" t="s">
        <v>57</v>
      </c>
      <c r="U75" s="22"/>
      <c r="V75" s="22" t="s">
        <v>311</v>
      </c>
      <c r="W75" s="27">
        <v>20489</v>
      </c>
      <c r="X75" s="28">
        <v>43073</v>
      </c>
      <c r="Y75" s="23" t="s">
        <v>124</v>
      </c>
      <c r="Z75" s="23">
        <v>4600006620</v>
      </c>
      <c r="AA75" s="29">
        <f t="shared" si="0"/>
        <v>1</v>
      </c>
      <c r="AB75" s="22" t="s">
        <v>280</v>
      </c>
      <c r="AC75" s="22" t="s">
        <v>317</v>
      </c>
      <c r="AD75" s="22"/>
      <c r="AE75" s="22" t="e">
        <f>[6]!Tabla2[[#This Row],[Nombre completo]]</f>
        <v>#REF!</v>
      </c>
      <c r="AF75" s="23" t="s">
        <v>47</v>
      </c>
      <c r="AG75" s="23" t="s">
        <v>319</v>
      </c>
    </row>
    <row r="76" spans="1:33" s="20" customFormat="1" ht="63" customHeight="1" x14ac:dyDescent="0.2">
      <c r="A76" s="21" t="s">
        <v>48</v>
      </c>
      <c r="B76" s="22">
        <v>80111604</v>
      </c>
      <c r="C76" s="23" t="s">
        <v>281</v>
      </c>
      <c r="D76" s="24">
        <v>43105</v>
      </c>
      <c r="E76" s="23" t="s">
        <v>343</v>
      </c>
      <c r="F76" s="23" t="s">
        <v>362</v>
      </c>
      <c r="G76" s="23" t="s">
        <v>352</v>
      </c>
      <c r="H76" s="25">
        <v>20824998.300000001</v>
      </c>
      <c r="I76" s="25">
        <v>20824998.300000001</v>
      </c>
      <c r="J76" s="23" t="s">
        <v>347</v>
      </c>
      <c r="K76" s="23" t="s">
        <v>45</v>
      </c>
      <c r="L76" s="22" t="s">
        <v>60</v>
      </c>
      <c r="M76" s="22" t="s">
        <v>50</v>
      </c>
      <c r="N76" s="21" t="s">
        <v>122</v>
      </c>
      <c r="O76" s="26" t="s">
        <v>272</v>
      </c>
      <c r="P76" s="23" t="s">
        <v>55</v>
      </c>
      <c r="Q76" s="23"/>
      <c r="R76" s="23" t="s">
        <v>56</v>
      </c>
      <c r="S76" s="23">
        <v>140060001</v>
      </c>
      <c r="T76" s="23" t="s">
        <v>57</v>
      </c>
      <c r="U76" s="22"/>
      <c r="V76" s="22" t="s">
        <v>311</v>
      </c>
      <c r="W76" s="27">
        <v>20490</v>
      </c>
      <c r="X76" s="28">
        <v>43073</v>
      </c>
      <c r="Y76" s="23" t="s">
        <v>124</v>
      </c>
      <c r="Z76" s="23">
        <v>4600006618</v>
      </c>
      <c r="AA76" s="29">
        <f t="shared" ref="AA76:AA139" si="1">+IF(AND(W76="",X76="",Y76="",Z76=""),"",IF(AND(W76&lt;&gt;"",X76="",Y76="",Z76=""),0%,IF(AND(W76&lt;&gt;"",X76&lt;&gt;"",Y76="",Z76=""),33%,IF(AND(W76&lt;&gt;"",X76&lt;&gt;"",Y76&lt;&gt;"",Z76=""),66%,IF(AND(W76&lt;&gt;"",X76&lt;&gt;"",Y76&lt;&gt;"",Z76&lt;&gt;""),100%,"Información incompleta")))))</f>
        <v>1</v>
      </c>
      <c r="AB76" s="22" t="s">
        <v>282</v>
      </c>
      <c r="AC76" s="22" t="s">
        <v>317</v>
      </c>
      <c r="AD76" s="22"/>
      <c r="AE76" s="22" t="e">
        <f>[6]!Tabla2[[#This Row],[Nombre completo]]</f>
        <v>#REF!</v>
      </c>
      <c r="AF76" s="23" t="s">
        <v>47</v>
      </c>
      <c r="AG76" s="23" t="s">
        <v>319</v>
      </c>
    </row>
    <row r="77" spans="1:33" s="20" customFormat="1" ht="63" customHeight="1" x14ac:dyDescent="0.2">
      <c r="A77" s="21" t="s">
        <v>48</v>
      </c>
      <c r="B77" s="22">
        <v>80111604</v>
      </c>
      <c r="C77" s="23" t="s">
        <v>283</v>
      </c>
      <c r="D77" s="24">
        <v>43105</v>
      </c>
      <c r="E77" s="23" t="s">
        <v>343</v>
      </c>
      <c r="F77" s="23" t="s">
        <v>362</v>
      </c>
      <c r="G77" s="23" t="s">
        <v>352</v>
      </c>
      <c r="H77" s="25">
        <v>20824999.574999999</v>
      </c>
      <c r="I77" s="25">
        <v>20824999.574999999</v>
      </c>
      <c r="J77" s="23" t="s">
        <v>347</v>
      </c>
      <c r="K77" s="23" t="s">
        <v>45</v>
      </c>
      <c r="L77" s="22" t="s">
        <v>284</v>
      </c>
      <c r="M77" s="22" t="s">
        <v>50</v>
      </c>
      <c r="N77" s="21" t="s">
        <v>122</v>
      </c>
      <c r="O77" s="26" t="s">
        <v>285</v>
      </c>
      <c r="P77" s="23" t="s">
        <v>55</v>
      </c>
      <c r="Q77" s="23"/>
      <c r="R77" s="23" t="s">
        <v>56</v>
      </c>
      <c r="S77" s="23">
        <v>140060001</v>
      </c>
      <c r="T77" s="23" t="s">
        <v>57</v>
      </c>
      <c r="U77" s="22"/>
      <c r="V77" s="22" t="s">
        <v>311</v>
      </c>
      <c r="W77" s="27">
        <v>20491</v>
      </c>
      <c r="X77" s="28">
        <v>43073</v>
      </c>
      <c r="Y77" s="23" t="s">
        <v>124</v>
      </c>
      <c r="Z77" s="23">
        <v>4600006580</v>
      </c>
      <c r="AA77" s="29">
        <f t="shared" si="1"/>
        <v>1</v>
      </c>
      <c r="AB77" s="22" t="s">
        <v>286</v>
      </c>
      <c r="AC77" s="22" t="s">
        <v>317</v>
      </c>
      <c r="AD77" s="22"/>
      <c r="AE77" s="22" t="e">
        <f>[6]!Tabla2[[#This Row],[Nombre completo]]</f>
        <v>#REF!</v>
      </c>
      <c r="AF77" s="23" t="s">
        <v>47</v>
      </c>
      <c r="AG77" s="23" t="s">
        <v>319</v>
      </c>
    </row>
    <row r="78" spans="1:33" s="20" customFormat="1" ht="63" customHeight="1" x14ac:dyDescent="0.2">
      <c r="A78" s="21" t="s">
        <v>48</v>
      </c>
      <c r="B78" s="22">
        <v>80111604</v>
      </c>
      <c r="C78" s="23" t="s">
        <v>287</v>
      </c>
      <c r="D78" s="24">
        <v>43105</v>
      </c>
      <c r="E78" s="23" t="s">
        <v>343</v>
      </c>
      <c r="F78" s="23" t="s">
        <v>362</v>
      </c>
      <c r="G78" s="23" t="s">
        <v>352</v>
      </c>
      <c r="H78" s="25">
        <v>20824995.75</v>
      </c>
      <c r="I78" s="25">
        <v>20824995.75</v>
      </c>
      <c r="J78" s="23" t="s">
        <v>347</v>
      </c>
      <c r="K78" s="23" t="s">
        <v>45</v>
      </c>
      <c r="L78" s="22" t="s">
        <v>284</v>
      </c>
      <c r="M78" s="22" t="s">
        <v>50</v>
      </c>
      <c r="N78" s="21" t="s">
        <v>122</v>
      </c>
      <c r="O78" s="26" t="s">
        <v>285</v>
      </c>
      <c r="P78" s="23" t="s">
        <v>55</v>
      </c>
      <c r="Q78" s="23"/>
      <c r="R78" s="23" t="s">
        <v>56</v>
      </c>
      <c r="S78" s="23">
        <v>140060001</v>
      </c>
      <c r="T78" s="23" t="s">
        <v>57</v>
      </c>
      <c r="U78" s="22"/>
      <c r="V78" s="22" t="s">
        <v>311</v>
      </c>
      <c r="W78" s="27">
        <v>20492</v>
      </c>
      <c r="X78" s="28">
        <v>43073</v>
      </c>
      <c r="Y78" s="23" t="s">
        <v>124</v>
      </c>
      <c r="Z78" s="23">
        <v>4600006644</v>
      </c>
      <c r="AA78" s="29">
        <f t="shared" si="1"/>
        <v>1</v>
      </c>
      <c r="AB78" s="22" t="s">
        <v>288</v>
      </c>
      <c r="AC78" s="22" t="s">
        <v>317</v>
      </c>
      <c r="AD78" s="22"/>
      <c r="AE78" s="22" t="e">
        <f>[6]!Tabla2[[#This Row],[Nombre completo]]</f>
        <v>#REF!</v>
      </c>
      <c r="AF78" s="23" t="s">
        <v>47</v>
      </c>
      <c r="AG78" s="23" t="s">
        <v>319</v>
      </c>
    </row>
    <row r="79" spans="1:33" s="20" customFormat="1" ht="63" customHeight="1" x14ac:dyDescent="0.2">
      <c r="A79" s="21" t="s">
        <v>48</v>
      </c>
      <c r="B79" s="22">
        <v>80111604</v>
      </c>
      <c r="C79" s="23" t="s">
        <v>289</v>
      </c>
      <c r="D79" s="24">
        <v>43105</v>
      </c>
      <c r="E79" s="23" t="s">
        <v>343</v>
      </c>
      <c r="F79" s="23" t="s">
        <v>362</v>
      </c>
      <c r="G79" s="23" t="s">
        <v>352</v>
      </c>
      <c r="H79" s="25">
        <v>20750999.574999999</v>
      </c>
      <c r="I79" s="25">
        <v>20750999.574999999</v>
      </c>
      <c r="J79" s="23" t="s">
        <v>347</v>
      </c>
      <c r="K79" s="23" t="s">
        <v>45</v>
      </c>
      <c r="L79" s="22" t="s">
        <v>284</v>
      </c>
      <c r="M79" s="22" t="s">
        <v>50</v>
      </c>
      <c r="N79" s="21" t="s">
        <v>122</v>
      </c>
      <c r="O79" s="26" t="s">
        <v>285</v>
      </c>
      <c r="P79" s="23" t="s">
        <v>55</v>
      </c>
      <c r="Q79" s="23"/>
      <c r="R79" s="23" t="s">
        <v>56</v>
      </c>
      <c r="S79" s="23">
        <v>140060001</v>
      </c>
      <c r="T79" s="23" t="s">
        <v>57</v>
      </c>
      <c r="U79" s="22"/>
      <c r="V79" s="22" t="s">
        <v>311</v>
      </c>
      <c r="W79" s="27">
        <v>20494</v>
      </c>
      <c r="X79" s="28">
        <v>43073</v>
      </c>
      <c r="Y79" s="23" t="s">
        <v>124</v>
      </c>
      <c r="Z79" s="23">
        <v>4600006583</v>
      </c>
      <c r="AA79" s="29">
        <f t="shared" si="1"/>
        <v>1</v>
      </c>
      <c r="AB79" s="22" t="s">
        <v>290</v>
      </c>
      <c r="AC79" s="22" t="s">
        <v>317</v>
      </c>
      <c r="AD79" s="22"/>
      <c r="AE79" s="22" t="e">
        <f>[6]!Tabla2[[#This Row],[Nombre completo]]</f>
        <v>#REF!</v>
      </c>
      <c r="AF79" s="23" t="s">
        <v>47</v>
      </c>
      <c r="AG79" s="23" t="s">
        <v>319</v>
      </c>
    </row>
    <row r="80" spans="1:33" s="20" customFormat="1" ht="63" customHeight="1" x14ac:dyDescent="0.2">
      <c r="A80" s="21" t="s">
        <v>48</v>
      </c>
      <c r="B80" s="22">
        <v>80111604</v>
      </c>
      <c r="C80" s="23" t="s">
        <v>291</v>
      </c>
      <c r="D80" s="24">
        <v>43105</v>
      </c>
      <c r="E80" s="23" t="s">
        <v>343</v>
      </c>
      <c r="F80" s="23" t="s">
        <v>362</v>
      </c>
      <c r="G80" s="23" t="s">
        <v>352</v>
      </c>
      <c r="H80" s="25">
        <v>19270964.399999999</v>
      </c>
      <c r="I80" s="25">
        <v>19270964.399999999</v>
      </c>
      <c r="J80" s="23" t="s">
        <v>347</v>
      </c>
      <c r="K80" s="23" t="s">
        <v>45</v>
      </c>
      <c r="L80" s="22" t="s">
        <v>284</v>
      </c>
      <c r="M80" s="22" t="s">
        <v>50</v>
      </c>
      <c r="N80" s="21" t="s">
        <v>122</v>
      </c>
      <c r="O80" s="26" t="s">
        <v>285</v>
      </c>
      <c r="P80" s="23" t="s">
        <v>55</v>
      </c>
      <c r="Q80" s="23"/>
      <c r="R80" s="23" t="s">
        <v>56</v>
      </c>
      <c r="S80" s="23">
        <v>140060001</v>
      </c>
      <c r="T80" s="23" t="s">
        <v>57</v>
      </c>
      <c r="U80" s="22"/>
      <c r="V80" s="22" t="s">
        <v>311</v>
      </c>
      <c r="W80" s="27">
        <v>20495</v>
      </c>
      <c r="X80" s="28">
        <v>43073</v>
      </c>
      <c r="Y80" s="23" t="s">
        <v>124</v>
      </c>
      <c r="Z80" s="23">
        <v>4600006578</v>
      </c>
      <c r="AA80" s="29">
        <f t="shared" si="1"/>
        <v>1</v>
      </c>
      <c r="AB80" s="22" t="s">
        <v>292</v>
      </c>
      <c r="AC80" s="22" t="s">
        <v>317</v>
      </c>
      <c r="AD80" s="22"/>
      <c r="AE80" s="22" t="e">
        <f>[6]!Tabla2[[#This Row],[Nombre completo]]</f>
        <v>#REF!</v>
      </c>
      <c r="AF80" s="23" t="s">
        <v>47</v>
      </c>
      <c r="AG80" s="23" t="s">
        <v>319</v>
      </c>
    </row>
    <row r="81" spans="1:33" s="20" customFormat="1" ht="63" customHeight="1" x14ac:dyDescent="0.2">
      <c r="A81" s="21" t="s">
        <v>48</v>
      </c>
      <c r="B81" s="22">
        <v>80111604</v>
      </c>
      <c r="C81" s="23" t="s">
        <v>293</v>
      </c>
      <c r="D81" s="24">
        <v>43105</v>
      </c>
      <c r="E81" s="23" t="s">
        <v>343</v>
      </c>
      <c r="F81" s="23" t="s">
        <v>362</v>
      </c>
      <c r="G81" s="23" t="s">
        <v>352</v>
      </c>
      <c r="H81" s="25">
        <v>20751999.574999999</v>
      </c>
      <c r="I81" s="25">
        <v>20751999.574999999</v>
      </c>
      <c r="J81" s="23" t="s">
        <v>347</v>
      </c>
      <c r="K81" s="23" t="s">
        <v>45</v>
      </c>
      <c r="L81" s="22" t="s">
        <v>284</v>
      </c>
      <c r="M81" s="22" t="s">
        <v>50</v>
      </c>
      <c r="N81" s="21" t="s">
        <v>122</v>
      </c>
      <c r="O81" s="26" t="s">
        <v>285</v>
      </c>
      <c r="P81" s="23" t="s">
        <v>55</v>
      </c>
      <c r="Q81" s="23"/>
      <c r="R81" s="23" t="s">
        <v>56</v>
      </c>
      <c r="S81" s="23">
        <v>140060001</v>
      </c>
      <c r="T81" s="23" t="s">
        <v>57</v>
      </c>
      <c r="U81" s="22"/>
      <c r="V81" s="22" t="s">
        <v>311</v>
      </c>
      <c r="W81" s="27">
        <v>20497</v>
      </c>
      <c r="X81" s="28">
        <v>43073</v>
      </c>
      <c r="Y81" s="23" t="s">
        <v>124</v>
      </c>
      <c r="Z81" s="23">
        <v>4600006584</v>
      </c>
      <c r="AA81" s="29">
        <f t="shared" si="1"/>
        <v>1</v>
      </c>
      <c r="AB81" s="22" t="s">
        <v>294</v>
      </c>
      <c r="AC81" s="22" t="s">
        <v>317</v>
      </c>
      <c r="AD81" s="22"/>
      <c r="AE81" s="22" t="e">
        <f>[6]!Tabla2[[#This Row],[Nombre completo]]</f>
        <v>#REF!</v>
      </c>
      <c r="AF81" s="23" t="s">
        <v>47</v>
      </c>
      <c r="AG81" s="23" t="s">
        <v>319</v>
      </c>
    </row>
    <row r="82" spans="1:33" s="20" customFormat="1" ht="63" customHeight="1" x14ac:dyDescent="0.2">
      <c r="A82" s="21" t="s">
        <v>48</v>
      </c>
      <c r="B82" s="22">
        <v>80111604</v>
      </c>
      <c r="C82" s="23" t="s">
        <v>295</v>
      </c>
      <c r="D82" s="24">
        <v>43105</v>
      </c>
      <c r="E82" s="23" t="s">
        <v>343</v>
      </c>
      <c r="F82" s="23" t="s">
        <v>362</v>
      </c>
      <c r="G82" s="23" t="s">
        <v>352</v>
      </c>
      <c r="H82" s="25">
        <v>20304999.574999999</v>
      </c>
      <c r="I82" s="25">
        <v>20304999.574999999</v>
      </c>
      <c r="J82" s="23" t="s">
        <v>347</v>
      </c>
      <c r="K82" s="23" t="s">
        <v>45</v>
      </c>
      <c r="L82" s="22" t="s">
        <v>284</v>
      </c>
      <c r="M82" s="22" t="s">
        <v>50</v>
      </c>
      <c r="N82" s="21" t="s">
        <v>122</v>
      </c>
      <c r="O82" s="26" t="s">
        <v>285</v>
      </c>
      <c r="P82" s="23" t="s">
        <v>55</v>
      </c>
      <c r="Q82" s="23"/>
      <c r="R82" s="23" t="s">
        <v>56</v>
      </c>
      <c r="S82" s="23">
        <v>140060001</v>
      </c>
      <c r="T82" s="23" t="s">
        <v>57</v>
      </c>
      <c r="U82" s="22"/>
      <c r="V82" s="22" t="s">
        <v>311</v>
      </c>
      <c r="W82" s="27">
        <v>20500</v>
      </c>
      <c r="X82" s="28">
        <v>43073</v>
      </c>
      <c r="Y82" s="23" t="s">
        <v>124</v>
      </c>
      <c r="Z82" s="23">
        <v>4600006577</v>
      </c>
      <c r="AA82" s="29">
        <f t="shared" si="1"/>
        <v>1</v>
      </c>
      <c r="AB82" s="22" t="s">
        <v>296</v>
      </c>
      <c r="AC82" s="22" t="s">
        <v>317</v>
      </c>
      <c r="AD82" s="22"/>
      <c r="AE82" s="22" t="e">
        <f>[6]!Tabla2[[#This Row],[Nombre completo]]</f>
        <v>#REF!</v>
      </c>
      <c r="AF82" s="23" t="s">
        <v>47</v>
      </c>
      <c r="AG82" s="23" t="s">
        <v>319</v>
      </c>
    </row>
    <row r="83" spans="1:33" s="20" customFormat="1" ht="63" customHeight="1" x14ac:dyDescent="0.2">
      <c r="A83" s="21" t="s">
        <v>48</v>
      </c>
      <c r="B83" s="22">
        <v>80111604</v>
      </c>
      <c r="C83" s="23" t="s">
        <v>297</v>
      </c>
      <c r="D83" s="24">
        <v>43105</v>
      </c>
      <c r="E83" s="23" t="s">
        <v>343</v>
      </c>
      <c r="F83" s="23" t="s">
        <v>362</v>
      </c>
      <c r="G83" s="23" t="s">
        <v>352</v>
      </c>
      <c r="H83" s="25">
        <v>20824999.574999999</v>
      </c>
      <c r="I83" s="25">
        <v>20824999.574999999</v>
      </c>
      <c r="J83" s="23" t="s">
        <v>347</v>
      </c>
      <c r="K83" s="23" t="s">
        <v>45</v>
      </c>
      <c r="L83" s="22" t="s">
        <v>284</v>
      </c>
      <c r="M83" s="22" t="s">
        <v>50</v>
      </c>
      <c r="N83" s="21" t="s">
        <v>122</v>
      </c>
      <c r="O83" s="26" t="s">
        <v>285</v>
      </c>
      <c r="P83" s="23" t="s">
        <v>55</v>
      </c>
      <c r="Q83" s="23"/>
      <c r="R83" s="23" t="s">
        <v>56</v>
      </c>
      <c r="S83" s="23">
        <v>140060001</v>
      </c>
      <c r="T83" s="23" t="s">
        <v>57</v>
      </c>
      <c r="U83" s="22"/>
      <c r="V83" s="22" t="s">
        <v>311</v>
      </c>
      <c r="W83" s="27">
        <v>20502</v>
      </c>
      <c r="X83" s="28">
        <v>43073</v>
      </c>
      <c r="Y83" s="23" t="s">
        <v>124</v>
      </c>
      <c r="Z83" s="23">
        <v>4600006579</v>
      </c>
      <c r="AA83" s="29">
        <f t="shared" si="1"/>
        <v>1</v>
      </c>
      <c r="AB83" s="22" t="s">
        <v>298</v>
      </c>
      <c r="AC83" s="22" t="s">
        <v>317</v>
      </c>
      <c r="AD83" s="22"/>
      <c r="AE83" s="22" t="e">
        <f>[6]!Tabla2[[#This Row],[Nombre completo]]</f>
        <v>#REF!</v>
      </c>
      <c r="AF83" s="23" t="s">
        <v>47</v>
      </c>
      <c r="AG83" s="23" t="s">
        <v>319</v>
      </c>
    </row>
    <row r="84" spans="1:33" s="20" customFormat="1" ht="63" customHeight="1" x14ac:dyDescent="0.2">
      <c r="A84" s="21" t="s">
        <v>48</v>
      </c>
      <c r="B84" s="22">
        <v>80111604</v>
      </c>
      <c r="C84" s="23" t="s">
        <v>299</v>
      </c>
      <c r="D84" s="24">
        <v>43105</v>
      </c>
      <c r="E84" s="23" t="s">
        <v>343</v>
      </c>
      <c r="F84" s="23" t="s">
        <v>362</v>
      </c>
      <c r="G84" s="23" t="s">
        <v>352</v>
      </c>
      <c r="H84" s="25">
        <v>20824993.199999999</v>
      </c>
      <c r="I84" s="25">
        <v>20824993.199999999</v>
      </c>
      <c r="J84" s="23" t="s">
        <v>347</v>
      </c>
      <c r="K84" s="23" t="s">
        <v>45</v>
      </c>
      <c r="L84" s="22" t="s">
        <v>300</v>
      </c>
      <c r="M84" s="22" t="s">
        <v>50</v>
      </c>
      <c r="N84" s="21" t="s">
        <v>122</v>
      </c>
      <c r="O84" s="26" t="s">
        <v>301</v>
      </c>
      <c r="P84" s="23" t="s">
        <v>55</v>
      </c>
      <c r="Q84" s="23"/>
      <c r="R84" s="23" t="s">
        <v>56</v>
      </c>
      <c r="S84" s="23">
        <v>140060001</v>
      </c>
      <c r="T84" s="23" t="s">
        <v>57</v>
      </c>
      <c r="U84" s="22"/>
      <c r="V84" s="22" t="s">
        <v>311</v>
      </c>
      <c r="W84" s="27">
        <v>20504</v>
      </c>
      <c r="X84" s="28">
        <v>43073</v>
      </c>
      <c r="Y84" s="23" t="s">
        <v>124</v>
      </c>
      <c r="Z84" s="23">
        <v>4600006608</v>
      </c>
      <c r="AA84" s="29">
        <f t="shared" si="1"/>
        <v>1</v>
      </c>
      <c r="AB84" s="22" t="s">
        <v>302</v>
      </c>
      <c r="AC84" s="22" t="s">
        <v>317</v>
      </c>
      <c r="AD84" s="22"/>
      <c r="AE84" s="22" t="e">
        <f>[6]!Tabla2[[#This Row],[Nombre completo]]</f>
        <v>#REF!</v>
      </c>
      <c r="AF84" s="23" t="s">
        <v>47</v>
      </c>
      <c r="AG84" s="23" t="s">
        <v>319</v>
      </c>
    </row>
    <row r="85" spans="1:33" s="20" customFormat="1" ht="63" customHeight="1" x14ac:dyDescent="0.2">
      <c r="A85" s="21" t="s">
        <v>48</v>
      </c>
      <c r="B85" s="22">
        <v>80111604</v>
      </c>
      <c r="C85" s="23" t="s">
        <v>303</v>
      </c>
      <c r="D85" s="24">
        <v>43105</v>
      </c>
      <c r="E85" s="23" t="s">
        <v>343</v>
      </c>
      <c r="F85" s="23" t="s">
        <v>362</v>
      </c>
      <c r="G85" s="23" t="s">
        <v>352</v>
      </c>
      <c r="H85" s="25">
        <v>20825000</v>
      </c>
      <c r="I85" s="25">
        <v>20825000</v>
      </c>
      <c r="J85" s="23" t="s">
        <v>347</v>
      </c>
      <c r="K85" s="23" t="s">
        <v>45</v>
      </c>
      <c r="L85" s="22" t="s">
        <v>300</v>
      </c>
      <c r="M85" s="22" t="s">
        <v>50</v>
      </c>
      <c r="N85" s="21" t="s">
        <v>122</v>
      </c>
      <c r="O85" s="26" t="s">
        <v>301</v>
      </c>
      <c r="P85" s="23" t="s">
        <v>55</v>
      </c>
      <c r="Q85" s="23"/>
      <c r="R85" s="23" t="s">
        <v>56</v>
      </c>
      <c r="S85" s="23">
        <v>140060001</v>
      </c>
      <c r="T85" s="23" t="s">
        <v>57</v>
      </c>
      <c r="U85" s="22"/>
      <c r="V85" s="22" t="s">
        <v>311</v>
      </c>
      <c r="W85" s="27">
        <v>20516</v>
      </c>
      <c r="X85" s="28">
        <v>43073</v>
      </c>
      <c r="Y85" s="23" t="s">
        <v>124</v>
      </c>
      <c r="Z85" s="23">
        <v>4600006615</v>
      </c>
      <c r="AA85" s="29">
        <f t="shared" si="1"/>
        <v>1</v>
      </c>
      <c r="AB85" s="22" t="s">
        <v>304</v>
      </c>
      <c r="AC85" s="22" t="s">
        <v>317</v>
      </c>
      <c r="AD85" s="22"/>
      <c r="AE85" s="22" t="e">
        <f>[6]!Tabla2[[#This Row],[Nombre completo]]</f>
        <v>#REF!</v>
      </c>
      <c r="AF85" s="23" t="s">
        <v>47</v>
      </c>
      <c r="AG85" s="23" t="s">
        <v>319</v>
      </c>
    </row>
    <row r="86" spans="1:33" s="20" customFormat="1" ht="63" customHeight="1" x14ac:dyDescent="0.2">
      <c r="A86" s="21" t="s">
        <v>48</v>
      </c>
      <c r="B86" s="22">
        <v>80111604</v>
      </c>
      <c r="C86" s="23" t="s">
        <v>305</v>
      </c>
      <c r="D86" s="24">
        <v>43105</v>
      </c>
      <c r="E86" s="23" t="s">
        <v>343</v>
      </c>
      <c r="F86" s="23" t="s">
        <v>362</v>
      </c>
      <c r="G86" s="23" t="s">
        <v>352</v>
      </c>
      <c r="H86" s="25">
        <v>20825000</v>
      </c>
      <c r="I86" s="25">
        <v>20825000</v>
      </c>
      <c r="J86" s="23" t="s">
        <v>347</v>
      </c>
      <c r="K86" s="23" t="s">
        <v>45</v>
      </c>
      <c r="L86" s="22" t="s">
        <v>300</v>
      </c>
      <c r="M86" s="22" t="s">
        <v>50</v>
      </c>
      <c r="N86" s="21" t="s">
        <v>122</v>
      </c>
      <c r="O86" s="26" t="s">
        <v>301</v>
      </c>
      <c r="P86" s="23" t="s">
        <v>55</v>
      </c>
      <c r="Q86" s="23"/>
      <c r="R86" s="23" t="s">
        <v>56</v>
      </c>
      <c r="S86" s="23">
        <v>140060001</v>
      </c>
      <c r="T86" s="23" t="s">
        <v>57</v>
      </c>
      <c r="U86" s="22"/>
      <c r="V86" s="22" t="s">
        <v>311</v>
      </c>
      <c r="W86" s="27">
        <v>20517</v>
      </c>
      <c r="X86" s="28">
        <v>43073</v>
      </c>
      <c r="Y86" s="23" t="s">
        <v>124</v>
      </c>
      <c r="Z86" s="23">
        <v>4600006616</v>
      </c>
      <c r="AA86" s="29">
        <f t="shared" si="1"/>
        <v>1</v>
      </c>
      <c r="AB86" s="22" t="s">
        <v>306</v>
      </c>
      <c r="AC86" s="22" t="s">
        <v>317</v>
      </c>
      <c r="AD86" s="22"/>
      <c r="AE86" s="22" t="e">
        <f>[6]!Tabla2[[#This Row],[Nombre completo]]</f>
        <v>#REF!</v>
      </c>
      <c r="AF86" s="23" t="s">
        <v>47</v>
      </c>
      <c r="AG86" s="23" t="s">
        <v>319</v>
      </c>
    </row>
    <row r="87" spans="1:33" s="20" customFormat="1" ht="63" customHeight="1" x14ac:dyDescent="0.2">
      <c r="A87" s="21" t="s">
        <v>48</v>
      </c>
      <c r="B87" s="22">
        <v>80111604</v>
      </c>
      <c r="C87" s="23" t="s">
        <v>307</v>
      </c>
      <c r="D87" s="24">
        <v>43105</v>
      </c>
      <c r="E87" s="23" t="s">
        <v>343</v>
      </c>
      <c r="F87" s="23" t="s">
        <v>362</v>
      </c>
      <c r="G87" s="23" t="s">
        <v>352</v>
      </c>
      <c r="H87" s="25">
        <v>20825000</v>
      </c>
      <c r="I87" s="25">
        <v>20825000</v>
      </c>
      <c r="J87" s="23" t="s">
        <v>347</v>
      </c>
      <c r="K87" s="23" t="s">
        <v>45</v>
      </c>
      <c r="L87" s="22" t="s">
        <v>300</v>
      </c>
      <c r="M87" s="22" t="s">
        <v>50</v>
      </c>
      <c r="N87" s="21" t="s">
        <v>122</v>
      </c>
      <c r="O87" s="26" t="s">
        <v>301</v>
      </c>
      <c r="P87" s="23" t="s">
        <v>55</v>
      </c>
      <c r="Q87" s="23"/>
      <c r="R87" s="23" t="s">
        <v>56</v>
      </c>
      <c r="S87" s="23">
        <v>140060001</v>
      </c>
      <c r="T87" s="23" t="s">
        <v>57</v>
      </c>
      <c r="U87" s="22"/>
      <c r="V87" s="22" t="s">
        <v>311</v>
      </c>
      <c r="W87" s="27">
        <v>20519</v>
      </c>
      <c r="X87" s="28">
        <v>43073</v>
      </c>
      <c r="Y87" s="23" t="s">
        <v>124</v>
      </c>
      <c r="Z87" s="23">
        <v>4600006619</v>
      </c>
      <c r="AA87" s="29">
        <f t="shared" si="1"/>
        <v>1</v>
      </c>
      <c r="AB87" s="22" t="s">
        <v>308</v>
      </c>
      <c r="AC87" s="22" t="s">
        <v>317</v>
      </c>
      <c r="AD87" s="22"/>
      <c r="AE87" s="22" t="e">
        <f>[6]!Tabla2[[#This Row],[Nombre completo]]</f>
        <v>#REF!</v>
      </c>
      <c r="AF87" s="23" t="s">
        <v>47</v>
      </c>
      <c r="AG87" s="23" t="s">
        <v>319</v>
      </c>
    </row>
    <row r="88" spans="1:33" s="20" customFormat="1" ht="63" customHeight="1" x14ac:dyDescent="0.2">
      <c r="A88" s="21" t="s">
        <v>48</v>
      </c>
      <c r="B88" s="22">
        <v>80111604</v>
      </c>
      <c r="C88" s="23" t="s">
        <v>363</v>
      </c>
      <c r="D88" s="24">
        <v>43105</v>
      </c>
      <c r="E88" s="23" t="s">
        <v>343</v>
      </c>
      <c r="F88" s="23" t="s">
        <v>362</v>
      </c>
      <c r="G88" s="23" t="s">
        <v>352</v>
      </c>
      <c r="H88" s="25">
        <v>20825000</v>
      </c>
      <c r="I88" s="25">
        <v>20825000</v>
      </c>
      <c r="J88" s="23" t="s">
        <v>347</v>
      </c>
      <c r="K88" s="23" t="s">
        <v>45</v>
      </c>
      <c r="L88" s="22" t="s">
        <v>364</v>
      </c>
      <c r="M88" s="22" t="s">
        <v>50</v>
      </c>
      <c r="N88" s="21" t="s">
        <v>122</v>
      </c>
      <c r="O88" s="26" t="s">
        <v>365</v>
      </c>
      <c r="P88" s="23" t="s">
        <v>55</v>
      </c>
      <c r="Q88" s="23"/>
      <c r="R88" s="23" t="s">
        <v>56</v>
      </c>
      <c r="S88" s="23">
        <v>140050001</v>
      </c>
      <c r="T88" s="23" t="s">
        <v>57</v>
      </c>
      <c r="U88" s="22"/>
      <c r="V88" s="22" t="s">
        <v>311</v>
      </c>
      <c r="W88" s="27">
        <v>20220</v>
      </c>
      <c r="X88" s="28">
        <v>43073</v>
      </c>
      <c r="Y88" s="23" t="s">
        <v>124</v>
      </c>
      <c r="Z88" s="23">
        <v>4600006508</v>
      </c>
      <c r="AA88" s="29">
        <f t="shared" si="1"/>
        <v>1</v>
      </c>
      <c r="AB88" s="22" t="s">
        <v>366</v>
      </c>
      <c r="AC88" s="22" t="s">
        <v>317</v>
      </c>
      <c r="AD88" s="22"/>
      <c r="AE88" s="22" t="s">
        <v>364</v>
      </c>
      <c r="AF88" s="23" t="s">
        <v>47</v>
      </c>
      <c r="AG88" s="23" t="s">
        <v>319</v>
      </c>
    </row>
    <row r="89" spans="1:33" s="20" customFormat="1" ht="63" customHeight="1" x14ac:dyDescent="0.2">
      <c r="A89" s="21" t="s">
        <v>48</v>
      </c>
      <c r="B89" s="22">
        <v>80111604</v>
      </c>
      <c r="C89" s="23" t="s">
        <v>367</v>
      </c>
      <c r="D89" s="24">
        <v>43105</v>
      </c>
      <c r="E89" s="23" t="s">
        <v>343</v>
      </c>
      <c r="F89" s="23" t="s">
        <v>362</v>
      </c>
      <c r="G89" s="23" t="s">
        <v>352</v>
      </c>
      <c r="H89" s="25">
        <v>20825000</v>
      </c>
      <c r="I89" s="25">
        <v>20825000</v>
      </c>
      <c r="J89" s="23" t="s">
        <v>347</v>
      </c>
      <c r="K89" s="23" t="s">
        <v>45</v>
      </c>
      <c r="L89" s="22" t="s">
        <v>121</v>
      </c>
      <c r="M89" s="22" t="s">
        <v>50</v>
      </c>
      <c r="N89" s="21" t="s">
        <v>122</v>
      </c>
      <c r="O89" s="26" t="s">
        <v>123</v>
      </c>
      <c r="P89" s="23" t="s">
        <v>55</v>
      </c>
      <c r="Q89" s="23"/>
      <c r="R89" s="23" t="s">
        <v>56</v>
      </c>
      <c r="S89" s="23">
        <v>140050001</v>
      </c>
      <c r="T89" s="23" t="s">
        <v>57</v>
      </c>
      <c r="U89" s="22"/>
      <c r="V89" s="22" t="s">
        <v>311</v>
      </c>
      <c r="W89" s="27">
        <v>20225</v>
      </c>
      <c r="X89" s="28">
        <v>43073</v>
      </c>
      <c r="Y89" s="23" t="s">
        <v>124</v>
      </c>
      <c r="Z89" s="23">
        <v>4600006491</v>
      </c>
      <c r="AA89" s="29">
        <f t="shared" si="1"/>
        <v>1</v>
      </c>
      <c r="AB89" s="22" t="s">
        <v>368</v>
      </c>
      <c r="AC89" s="22" t="s">
        <v>317</v>
      </c>
      <c r="AD89" s="22"/>
      <c r="AE89" s="22" t="s">
        <v>121</v>
      </c>
      <c r="AF89" s="23" t="s">
        <v>47</v>
      </c>
      <c r="AG89" s="23" t="s">
        <v>319</v>
      </c>
    </row>
    <row r="90" spans="1:33" s="20" customFormat="1" ht="63" customHeight="1" x14ac:dyDescent="0.2">
      <c r="A90" s="21" t="s">
        <v>48</v>
      </c>
      <c r="B90" s="22">
        <v>80111604</v>
      </c>
      <c r="C90" s="23" t="s">
        <v>369</v>
      </c>
      <c r="D90" s="24">
        <v>43105</v>
      </c>
      <c r="E90" s="23" t="s">
        <v>343</v>
      </c>
      <c r="F90" s="23" t="s">
        <v>362</v>
      </c>
      <c r="G90" s="23" t="s">
        <v>352</v>
      </c>
      <c r="H90" s="25">
        <v>20825000</v>
      </c>
      <c r="I90" s="25">
        <v>20825000</v>
      </c>
      <c r="J90" s="23" t="s">
        <v>347</v>
      </c>
      <c r="K90" s="23" t="s">
        <v>45</v>
      </c>
      <c r="L90" s="22" t="s">
        <v>364</v>
      </c>
      <c r="M90" s="22" t="s">
        <v>50</v>
      </c>
      <c r="N90" s="21" t="s">
        <v>122</v>
      </c>
      <c r="O90" s="26" t="s">
        <v>365</v>
      </c>
      <c r="P90" s="23" t="s">
        <v>55</v>
      </c>
      <c r="Q90" s="23"/>
      <c r="R90" s="23" t="s">
        <v>56</v>
      </c>
      <c r="S90" s="23">
        <v>140050001</v>
      </c>
      <c r="T90" s="23" t="s">
        <v>57</v>
      </c>
      <c r="U90" s="22"/>
      <c r="V90" s="22" t="s">
        <v>311</v>
      </c>
      <c r="W90" s="27">
        <v>20233</v>
      </c>
      <c r="X90" s="28">
        <v>43073</v>
      </c>
      <c r="Y90" s="23" t="s">
        <v>124</v>
      </c>
      <c r="Z90" s="23">
        <v>4600006639</v>
      </c>
      <c r="AA90" s="29">
        <f t="shared" si="1"/>
        <v>1</v>
      </c>
      <c r="AB90" s="22" t="s">
        <v>370</v>
      </c>
      <c r="AC90" s="22" t="s">
        <v>317</v>
      </c>
      <c r="AD90" s="22"/>
      <c r="AE90" s="22" t="s">
        <v>364</v>
      </c>
      <c r="AF90" s="23" t="s">
        <v>47</v>
      </c>
      <c r="AG90" s="23" t="s">
        <v>319</v>
      </c>
    </row>
    <row r="91" spans="1:33" s="20" customFormat="1" ht="63" customHeight="1" x14ac:dyDescent="0.2">
      <c r="A91" s="21" t="s">
        <v>48</v>
      </c>
      <c r="B91" s="22">
        <v>80111604</v>
      </c>
      <c r="C91" s="23" t="s">
        <v>371</v>
      </c>
      <c r="D91" s="24">
        <v>43105</v>
      </c>
      <c r="E91" s="23" t="s">
        <v>343</v>
      </c>
      <c r="F91" s="23" t="s">
        <v>362</v>
      </c>
      <c r="G91" s="23" t="s">
        <v>352</v>
      </c>
      <c r="H91" s="25">
        <v>20825000</v>
      </c>
      <c r="I91" s="25">
        <v>20825000</v>
      </c>
      <c r="J91" s="23" t="s">
        <v>347</v>
      </c>
      <c r="K91" s="23" t="s">
        <v>45</v>
      </c>
      <c r="L91" s="22" t="s">
        <v>130</v>
      </c>
      <c r="M91" s="22" t="s">
        <v>50</v>
      </c>
      <c r="N91" s="21" t="s">
        <v>122</v>
      </c>
      <c r="O91" s="26" t="s">
        <v>131</v>
      </c>
      <c r="P91" s="23" t="s">
        <v>55</v>
      </c>
      <c r="Q91" s="23"/>
      <c r="R91" s="23" t="s">
        <v>56</v>
      </c>
      <c r="S91" s="23">
        <v>140050001</v>
      </c>
      <c r="T91" s="23" t="s">
        <v>57</v>
      </c>
      <c r="U91" s="22"/>
      <c r="V91" s="22" t="s">
        <v>311</v>
      </c>
      <c r="W91" s="27">
        <v>20236</v>
      </c>
      <c r="X91" s="28">
        <v>43073</v>
      </c>
      <c r="Y91" s="23" t="s">
        <v>124</v>
      </c>
      <c r="Z91" s="23">
        <v>4600006633</v>
      </c>
      <c r="AA91" s="29">
        <f t="shared" si="1"/>
        <v>1</v>
      </c>
      <c r="AB91" s="22" t="s">
        <v>372</v>
      </c>
      <c r="AC91" s="22" t="s">
        <v>317</v>
      </c>
      <c r="AD91" s="22"/>
      <c r="AE91" s="22" t="s">
        <v>130</v>
      </c>
      <c r="AF91" s="23" t="s">
        <v>47</v>
      </c>
      <c r="AG91" s="23" t="s">
        <v>319</v>
      </c>
    </row>
    <row r="92" spans="1:33" s="20" customFormat="1" ht="63" customHeight="1" x14ac:dyDescent="0.2">
      <c r="A92" s="21" t="s">
        <v>48</v>
      </c>
      <c r="B92" s="22">
        <v>80111604</v>
      </c>
      <c r="C92" s="23" t="s">
        <v>373</v>
      </c>
      <c r="D92" s="24">
        <v>43105</v>
      </c>
      <c r="E92" s="23" t="s">
        <v>343</v>
      </c>
      <c r="F92" s="23" t="s">
        <v>362</v>
      </c>
      <c r="G92" s="23" t="s">
        <v>352</v>
      </c>
      <c r="H92" s="25">
        <v>20825000</v>
      </c>
      <c r="I92" s="25">
        <v>20825000</v>
      </c>
      <c r="J92" s="23" t="s">
        <v>347</v>
      </c>
      <c r="K92" s="23" t="s">
        <v>45</v>
      </c>
      <c r="L92" s="22" t="s">
        <v>138</v>
      </c>
      <c r="M92" s="22" t="s">
        <v>50</v>
      </c>
      <c r="N92" s="21" t="s">
        <v>122</v>
      </c>
      <c r="O92" s="26" t="s">
        <v>139</v>
      </c>
      <c r="P92" s="23" t="s">
        <v>55</v>
      </c>
      <c r="Q92" s="23"/>
      <c r="R92" s="23" t="s">
        <v>56</v>
      </c>
      <c r="S92" s="23">
        <v>140050001</v>
      </c>
      <c r="T92" s="23" t="s">
        <v>57</v>
      </c>
      <c r="U92" s="22"/>
      <c r="V92" s="22" t="s">
        <v>311</v>
      </c>
      <c r="W92" s="27">
        <v>20240</v>
      </c>
      <c r="X92" s="28">
        <v>43073</v>
      </c>
      <c r="Y92" s="23" t="s">
        <v>124</v>
      </c>
      <c r="Z92" s="23">
        <v>4600006632</v>
      </c>
      <c r="AA92" s="29">
        <f t="shared" si="1"/>
        <v>1</v>
      </c>
      <c r="AB92" s="22" t="s">
        <v>374</v>
      </c>
      <c r="AC92" s="22" t="s">
        <v>317</v>
      </c>
      <c r="AD92" s="22"/>
      <c r="AE92" s="22" t="s">
        <v>138</v>
      </c>
      <c r="AF92" s="23" t="s">
        <v>47</v>
      </c>
      <c r="AG92" s="23" t="s">
        <v>319</v>
      </c>
    </row>
    <row r="93" spans="1:33" s="20" customFormat="1" ht="63" customHeight="1" x14ac:dyDescent="0.2">
      <c r="A93" s="21" t="s">
        <v>48</v>
      </c>
      <c r="B93" s="22">
        <v>80111604</v>
      </c>
      <c r="C93" s="23" t="s">
        <v>375</v>
      </c>
      <c r="D93" s="24">
        <v>43105</v>
      </c>
      <c r="E93" s="23" t="s">
        <v>343</v>
      </c>
      <c r="F93" s="23" t="s">
        <v>362</v>
      </c>
      <c r="G93" s="23" t="s">
        <v>352</v>
      </c>
      <c r="H93" s="25">
        <v>20825000</v>
      </c>
      <c r="I93" s="25">
        <v>20825000</v>
      </c>
      <c r="J93" s="23" t="s">
        <v>347</v>
      </c>
      <c r="K93" s="23" t="s">
        <v>45</v>
      </c>
      <c r="L93" s="22" t="s">
        <v>138</v>
      </c>
      <c r="M93" s="22" t="s">
        <v>50</v>
      </c>
      <c r="N93" s="21" t="s">
        <v>122</v>
      </c>
      <c r="O93" s="26" t="s">
        <v>139</v>
      </c>
      <c r="P93" s="23" t="s">
        <v>55</v>
      </c>
      <c r="Q93" s="23"/>
      <c r="R93" s="23" t="s">
        <v>56</v>
      </c>
      <c r="S93" s="23">
        <v>140050001</v>
      </c>
      <c r="T93" s="23" t="s">
        <v>57</v>
      </c>
      <c r="U93" s="22"/>
      <c r="V93" s="22" t="s">
        <v>311</v>
      </c>
      <c r="W93" s="27">
        <v>20241</v>
      </c>
      <c r="X93" s="28">
        <v>43073</v>
      </c>
      <c r="Y93" s="23" t="s">
        <v>124</v>
      </c>
      <c r="Z93" s="23">
        <v>4600006629</v>
      </c>
      <c r="AA93" s="29">
        <f t="shared" si="1"/>
        <v>1</v>
      </c>
      <c r="AB93" s="22" t="s">
        <v>376</v>
      </c>
      <c r="AC93" s="22" t="s">
        <v>317</v>
      </c>
      <c r="AD93" s="22"/>
      <c r="AE93" s="22" t="s">
        <v>138</v>
      </c>
      <c r="AF93" s="23" t="s">
        <v>47</v>
      </c>
      <c r="AG93" s="23" t="s">
        <v>319</v>
      </c>
    </row>
    <row r="94" spans="1:33" s="20" customFormat="1" ht="63" customHeight="1" x14ac:dyDescent="0.2">
      <c r="A94" s="21" t="s">
        <v>48</v>
      </c>
      <c r="B94" s="22">
        <v>80111604</v>
      </c>
      <c r="C94" s="23" t="s">
        <v>377</v>
      </c>
      <c r="D94" s="24">
        <v>43105</v>
      </c>
      <c r="E94" s="23" t="s">
        <v>343</v>
      </c>
      <c r="F94" s="23" t="s">
        <v>362</v>
      </c>
      <c r="G94" s="23" t="s">
        <v>352</v>
      </c>
      <c r="H94" s="25">
        <v>20825000</v>
      </c>
      <c r="I94" s="25">
        <v>20825000</v>
      </c>
      <c r="J94" s="23" t="s">
        <v>347</v>
      </c>
      <c r="K94" s="23" t="s">
        <v>45</v>
      </c>
      <c r="L94" s="22" t="s">
        <v>142</v>
      </c>
      <c r="M94" s="22" t="s">
        <v>50</v>
      </c>
      <c r="N94" s="21" t="s">
        <v>122</v>
      </c>
      <c r="O94" s="26" t="s">
        <v>143</v>
      </c>
      <c r="P94" s="23" t="s">
        <v>55</v>
      </c>
      <c r="Q94" s="23"/>
      <c r="R94" s="23" t="s">
        <v>56</v>
      </c>
      <c r="S94" s="23">
        <v>140050001</v>
      </c>
      <c r="T94" s="23" t="s">
        <v>57</v>
      </c>
      <c r="U94" s="22"/>
      <c r="V94" s="22" t="s">
        <v>311</v>
      </c>
      <c r="W94" s="27">
        <v>20255</v>
      </c>
      <c r="X94" s="28">
        <v>43073</v>
      </c>
      <c r="Y94" s="23" t="s">
        <v>124</v>
      </c>
      <c r="Z94" s="23">
        <v>4600006631</v>
      </c>
      <c r="AA94" s="29">
        <f t="shared" si="1"/>
        <v>1</v>
      </c>
      <c r="AB94" s="22" t="s">
        <v>378</v>
      </c>
      <c r="AC94" s="22" t="s">
        <v>317</v>
      </c>
      <c r="AD94" s="22"/>
      <c r="AE94" s="22" t="s">
        <v>142</v>
      </c>
      <c r="AF94" s="23" t="s">
        <v>47</v>
      </c>
      <c r="AG94" s="23" t="s">
        <v>319</v>
      </c>
    </row>
    <row r="95" spans="1:33" s="20" customFormat="1" ht="63" customHeight="1" x14ac:dyDescent="0.2">
      <c r="A95" s="21" t="s">
        <v>48</v>
      </c>
      <c r="B95" s="22">
        <v>80111604</v>
      </c>
      <c r="C95" s="23" t="s">
        <v>379</v>
      </c>
      <c r="D95" s="24">
        <v>43105</v>
      </c>
      <c r="E95" s="23" t="s">
        <v>343</v>
      </c>
      <c r="F95" s="23" t="s">
        <v>362</v>
      </c>
      <c r="G95" s="23" t="s">
        <v>352</v>
      </c>
      <c r="H95" s="25">
        <v>20825000</v>
      </c>
      <c r="I95" s="25">
        <v>20825000</v>
      </c>
      <c r="J95" s="23" t="s">
        <v>347</v>
      </c>
      <c r="K95" s="23" t="s">
        <v>45</v>
      </c>
      <c r="L95" s="22" t="s">
        <v>142</v>
      </c>
      <c r="M95" s="22" t="s">
        <v>50</v>
      </c>
      <c r="N95" s="21" t="s">
        <v>122</v>
      </c>
      <c r="O95" s="26" t="s">
        <v>143</v>
      </c>
      <c r="P95" s="23" t="s">
        <v>55</v>
      </c>
      <c r="Q95" s="23"/>
      <c r="R95" s="23" t="s">
        <v>56</v>
      </c>
      <c r="S95" s="23">
        <v>140050001</v>
      </c>
      <c r="T95" s="23" t="s">
        <v>57</v>
      </c>
      <c r="U95" s="22"/>
      <c r="V95" s="22" t="s">
        <v>311</v>
      </c>
      <c r="W95" s="27">
        <v>20257</v>
      </c>
      <c r="X95" s="28">
        <v>43073</v>
      </c>
      <c r="Y95" s="23" t="s">
        <v>124</v>
      </c>
      <c r="Z95" s="23">
        <v>4600006638</v>
      </c>
      <c r="AA95" s="29">
        <f t="shared" si="1"/>
        <v>1</v>
      </c>
      <c r="AB95" s="22" t="s">
        <v>380</v>
      </c>
      <c r="AC95" s="22" t="s">
        <v>317</v>
      </c>
      <c r="AD95" s="22"/>
      <c r="AE95" s="22" t="s">
        <v>142</v>
      </c>
      <c r="AF95" s="23" t="s">
        <v>47</v>
      </c>
      <c r="AG95" s="23" t="s">
        <v>319</v>
      </c>
    </row>
    <row r="96" spans="1:33" s="20" customFormat="1" ht="63" customHeight="1" x14ac:dyDescent="0.2">
      <c r="A96" s="21" t="s">
        <v>48</v>
      </c>
      <c r="B96" s="22">
        <v>80111604</v>
      </c>
      <c r="C96" s="23" t="s">
        <v>381</v>
      </c>
      <c r="D96" s="24">
        <v>43105</v>
      </c>
      <c r="E96" s="23" t="s">
        <v>343</v>
      </c>
      <c r="F96" s="23" t="s">
        <v>362</v>
      </c>
      <c r="G96" s="23" t="s">
        <v>352</v>
      </c>
      <c r="H96" s="25">
        <v>20825000</v>
      </c>
      <c r="I96" s="25">
        <v>20825000</v>
      </c>
      <c r="J96" s="23" t="s">
        <v>347</v>
      </c>
      <c r="K96" s="23" t="s">
        <v>45</v>
      </c>
      <c r="L96" s="22" t="s">
        <v>146</v>
      </c>
      <c r="M96" s="22" t="s">
        <v>50</v>
      </c>
      <c r="N96" s="21" t="s">
        <v>122</v>
      </c>
      <c r="O96" s="26" t="s">
        <v>147</v>
      </c>
      <c r="P96" s="23" t="s">
        <v>55</v>
      </c>
      <c r="Q96" s="23"/>
      <c r="R96" s="23" t="s">
        <v>56</v>
      </c>
      <c r="S96" s="23">
        <v>140050001</v>
      </c>
      <c r="T96" s="23" t="s">
        <v>57</v>
      </c>
      <c r="U96" s="22"/>
      <c r="V96" s="22" t="s">
        <v>311</v>
      </c>
      <c r="W96" s="27">
        <v>20283</v>
      </c>
      <c r="X96" s="28">
        <v>43073</v>
      </c>
      <c r="Y96" s="23" t="s">
        <v>124</v>
      </c>
      <c r="Z96" s="23">
        <v>4600006513</v>
      </c>
      <c r="AA96" s="29">
        <f t="shared" si="1"/>
        <v>1</v>
      </c>
      <c r="AB96" s="22" t="s">
        <v>382</v>
      </c>
      <c r="AC96" s="22" t="s">
        <v>317</v>
      </c>
      <c r="AD96" s="22"/>
      <c r="AE96" s="22" t="s">
        <v>146</v>
      </c>
      <c r="AF96" s="23" t="s">
        <v>47</v>
      </c>
      <c r="AG96" s="23" t="s">
        <v>319</v>
      </c>
    </row>
    <row r="97" spans="1:33" s="20" customFormat="1" ht="63" customHeight="1" x14ac:dyDescent="0.2">
      <c r="A97" s="21" t="s">
        <v>48</v>
      </c>
      <c r="B97" s="22">
        <v>80111604</v>
      </c>
      <c r="C97" s="23" t="s">
        <v>383</v>
      </c>
      <c r="D97" s="24">
        <v>43105</v>
      </c>
      <c r="E97" s="23" t="s">
        <v>343</v>
      </c>
      <c r="F97" s="23" t="s">
        <v>362</v>
      </c>
      <c r="G97" s="23" t="s">
        <v>352</v>
      </c>
      <c r="H97" s="25">
        <v>20825000</v>
      </c>
      <c r="I97" s="25">
        <v>20825000</v>
      </c>
      <c r="J97" s="23" t="s">
        <v>347</v>
      </c>
      <c r="K97" s="23" t="s">
        <v>45</v>
      </c>
      <c r="L97" s="22" t="s">
        <v>177</v>
      </c>
      <c r="M97" s="22" t="s">
        <v>50</v>
      </c>
      <c r="N97" s="21" t="s">
        <v>122</v>
      </c>
      <c r="O97" s="26" t="s">
        <v>178</v>
      </c>
      <c r="P97" s="23" t="s">
        <v>55</v>
      </c>
      <c r="Q97" s="23"/>
      <c r="R97" s="23" t="s">
        <v>56</v>
      </c>
      <c r="S97" s="23">
        <v>140050001</v>
      </c>
      <c r="T97" s="23" t="s">
        <v>57</v>
      </c>
      <c r="U97" s="22"/>
      <c r="V97" s="22" t="s">
        <v>311</v>
      </c>
      <c r="W97" s="27">
        <v>20289</v>
      </c>
      <c r="X97" s="28">
        <v>43073</v>
      </c>
      <c r="Y97" s="23" t="s">
        <v>124</v>
      </c>
      <c r="Z97" s="23">
        <v>4600006597</v>
      </c>
      <c r="AA97" s="29">
        <f t="shared" si="1"/>
        <v>1</v>
      </c>
      <c r="AB97" s="22" t="s">
        <v>384</v>
      </c>
      <c r="AC97" s="22" t="s">
        <v>317</v>
      </c>
      <c r="AD97" s="22"/>
      <c r="AE97" s="22" t="s">
        <v>177</v>
      </c>
      <c r="AF97" s="23" t="s">
        <v>47</v>
      </c>
      <c r="AG97" s="23" t="s">
        <v>319</v>
      </c>
    </row>
    <row r="98" spans="1:33" s="20" customFormat="1" ht="63" customHeight="1" x14ac:dyDescent="0.2">
      <c r="A98" s="21" t="s">
        <v>48</v>
      </c>
      <c r="B98" s="22">
        <v>80111604</v>
      </c>
      <c r="C98" s="23" t="s">
        <v>385</v>
      </c>
      <c r="D98" s="24">
        <v>43105</v>
      </c>
      <c r="E98" s="23" t="s">
        <v>343</v>
      </c>
      <c r="F98" s="23" t="s">
        <v>362</v>
      </c>
      <c r="G98" s="23" t="s">
        <v>352</v>
      </c>
      <c r="H98" s="25">
        <v>20824993.199999999</v>
      </c>
      <c r="I98" s="25">
        <v>20824993.199999999</v>
      </c>
      <c r="J98" s="23" t="s">
        <v>347</v>
      </c>
      <c r="K98" s="23" t="s">
        <v>45</v>
      </c>
      <c r="L98" s="22" t="s">
        <v>386</v>
      </c>
      <c r="M98" s="22" t="s">
        <v>50</v>
      </c>
      <c r="N98" s="21" t="s">
        <v>122</v>
      </c>
      <c r="O98" s="26" t="s">
        <v>387</v>
      </c>
      <c r="P98" s="23" t="s">
        <v>55</v>
      </c>
      <c r="Q98" s="23"/>
      <c r="R98" s="23" t="s">
        <v>56</v>
      </c>
      <c r="S98" s="23">
        <v>140050001</v>
      </c>
      <c r="T98" s="23" t="s">
        <v>57</v>
      </c>
      <c r="U98" s="22"/>
      <c r="V98" s="22" t="s">
        <v>311</v>
      </c>
      <c r="W98" s="27">
        <v>20299</v>
      </c>
      <c r="X98" s="28">
        <v>43073</v>
      </c>
      <c r="Y98" s="23" t="s">
        <v>124</v>
      </c>
      <c r="Z98" s="23">
        <v>4600006605</v>
      </c>
      <c r="AA98" s="29">
        <f t="shared" si="1"/>
        <v>1</v>
      </c>
      <c r="AB98" s="22" t="s">
        <v>388</v>
      </c>
      <c r="AC98" s="22" t="s">
        <v>317</v>
      </c>
      <c r="AD98" s="22"/>
      <c r="AE98" s="22" t="s">
        <v>386</v>
      </c>
      <c r="AF98" s="23" t="s">
        <v>47</v>
      </c>
      <c r="AG98" s="23" t="s">
        <v>319</v>
      </c>
    </row>
    <row r="99" spans="1:33" s="20" customFormat="1" ht="63" customHeight="1" x14ac:dyDescent="0.2">
      <c r="A99" s="21" t="s">
        <v>48</v>
      </c>
      <c r="B99" s="22">
        <v>80111604</v>
      </c>
      <c r="C99" s="23" t="s">
        <v>389</v>
      </c>
      <c r="D99" s="24">
        <v>43105</v>
      </c>
      <c r="E99" s="23" t="s">
        <v>343</v>
      </c>
      <c r="F99" s="23" t="s">
        <v>362</v>
      </c>
      <c r="G99" s="23" t="s">
        <v>352</v>
      </c>
      <c r="H99" s="25">
        <v>20824997.024999999</v>
      </c>
      <c r="I99" s="25">
        <v>20824997.024999999</v>
      </c>
      <c r="J99" s="23" t="s">
        <v>347</v>
      </c>
      <c r="K99" s="23" t="s">
        <v>45</v>
      </c>
      <c r="L99" s="22" t="s">
        <v>386</v>
      </c>
      <c r="M99" s="22" t="s">
        <v>50</v>
      </c>
      <c r="N99" s="21" t="s">
        <v>122</v>
      </c>
      <c r="O99" s="26" t="s">
        <v>387</v>
      </c>
      <c r="P99" s="23" t="s">
        <v>55</v>
      </c>
      <c r="Q99" s="23"/>
      <c r="R99" s="23" t="s">
        <v>56</v>
      </c>
      <c r="S99" s="23">
        <v>140050001</v>
      </c>
      <c r="T99" s="23" t="s">
        <v>57</v>
      </c>
      <c r="U99" s="22"/>
      <c r="V99" s="22" t="s">
        <v>311</v>
      </c>
      <c r="W99" s="27">
        <v>20301</v>
      </c>
      <c r="X99" s="28">
        <v>43073</v>
      </c>
      <c r="Y99" s="23" t="s">
        <v>124</v>
      </c>
      <c r="Z99" s="23">
        <v>4600006601</v>
      </c>
      <c r="AA99" s="29">
        <f t="shared" si="1"/>
        <v>1</v>
      </c>
      <c r="AB99" s="22" t="s">
        <v>390</v>
      </c>
      <c r="AC99" s="22" t="s">
        <v>317</v>
      </c>
      <c r="AD99" s="22"/>
      <c r="AE99" s="22" t="s">
        <v>386</v>
      </c>
      <c r="AF99" s="23" t="s">
        <v>47</v>
      </c>
      <c r="AG99" s="23" t="s">
        <v>319</v>
      </c>
    </row>
    <row r="100" spans="1:33" s="20" customFormat="1" ht="63" customHeight="1" x14ac:dyDescent="0.2">
      <c r="A100" s="21" t="s">
        <v>48</v>
      </c>
      <c r="B100" s="22">
        <v>80111604</v>
      </c>
      <c r="C100" s="23" t="s">
        <v>391</v>
      </c>
      <c r="D100" s="24">
        <v>43105</v>
      </c>
      <c r="E100" s="23" t="s">
        <v>343</v>
      </c>
      <c r="F100" s="23" t="s">
        <v>362</v>
      </c>
      <c r="G100" s="23" t="s">
        <v>352</v>
      </c>
      <c r="H100" s="25">
        <v>20825000</v>
      </c>
      <c r="I100" s="25">
        <v>20825000</v>
      </c>
      <c r="J100" s="23" t="s">
        <v>347</v>
      </c>
      <c r="K100" s="23" t="s">
        <v>45</v>
      </c>
      <c r="L100" s="22" t="s">
        <v>386</v>
      </c>
      <c r="M100" s="22" t="s">
        <v>50</v>
      </c>
      <c r="N100" s="21" t="s">
        <v>122</v>
      </c>
      <c r="O100" s="26" t="s">
        <v>387</v>
      </c>
      <c r="P100" s="23" t="s">
        <v>55</v>
      </c>
      <c r="Q100" s="23"/>
      <c r="R100" s="23" t="s">
        <v>56</v>
      </c>
      <c r="S100" s="23">
        <v>140050001</v>
      </c>
      <c r="T100" s="23" t="s">
        <v>57</v>
      </c>
      <c r="U100" s="22"/>
      <c r="V100" s="22" t="s">
        <v>311</v>
      </c>
      <c r="W100" s="27">
        <v>20304</v>
      </c>
      <c r="X100" s="28">
        <v>43073</v>
      </c>
      <c r="Y100" s="23" t="s">
        <v>124</v>
      </c>
      <c r="Z100" s="23">
        <v>4600006600</v>
      </c>
      <c r="AA100" s="29">
        <f t="shared" si="1"/>
        <v>1</v>
      </c>
      <c r="AB100" s="22" t="s">
        <v>392</v>
      </c>
      <c r="AC100" s="22" t="s">
        <v>317</v>
      </c>
      <c r="AD100" s="22"/>
      <c r="AE100" s="22" t="s">
        <v>386</v>
      </c>
      <c r="AF100" s="23" t="s">
        <v>47</v>
      </c>
      <c r="AG100" s="23" t="s">
        <v>319</v>
      </c>
    </row>
    <row r="101" spans="1:33" s="20" customFormat="1" ht="63" customHeight="1" x14ac:dyDescent="0.2">
      <c r="A101" s="21" t="s">
        <v>48</v>
      </c>
      <c r="B101" s="22">
        <v>80111604</v>
      </c>
      <c r="C101" s="23" t="s">
        <v>393</v>
      </c>
      <c r="D101" s="24">
        <v>43105</v>
      </c>
      <c r="E101" s="23" t="s">
        <v>343</v>
      </c>
      <c r="F101" s="23" t="s">
        <v>362</v>
      </c>
      <c r="G101" s="23" t="s">
        <v>352</v>
      </c>
      <c r="H101" s="25">
        <v>20825000</v>
      </c>
      <c r="I101" s="25">
        <v>20825000</v>
      </c>
      <c r="J101" s="23" t="s">
        <v>347</v>
      </c>
      <c r="K101" s="23" t="s">
        <v>45</v>
      </c>
      <c r="L101" s="22" t="s">
        <v>386</v>
      </c>
      <c r="M101" s="22" t="s">
        <v>50</v>
      </c>
      <c r="N101" s="21" t="s">
        <v>122</v>
      </c>
      <c r="O101" s="26" t="s">
        <v>387</v>
      </c>
      <c r="P101" s="23" t="s">
        <v>55</v>
      </c>
      <c r="Q101" s="23"/>
      <c r="R101" s="23" t="s">
        <v>56</v>
      </c>
      <c r="S101" s="23">
        <v>140050001</v>
      </c>
      <c r="T101" s="23" t="s">
        <v>57</v>
      </c>
      <c r="U101" s="22"/>
      <c r="V101" s="22" t="s">
        <v>311</v>
      </c>
      <c r="W101" s="27">
        <v>20307</v>
      </c>
      <c r="X101" s="28">
        <v>43073</v>
      </c>
      <c r="Y101" s="23" t="s">
        <v>124</v>
      </c>
      <c r="Z101" s="23">
        <v>4600006591</v>
      </c>
      <c r="AA101" s="29">
        <f t="shared" si="1"/>
        <v>1</v>
      </c>
      <c r="AB101" s="22" t="s">
        <v>394</v>
      </c>
      <c r="AC101" s="22" t="s">
        <v>317</v>
      </c>
      <c r="AD101" s="22"/>
      <c r="AE101" s="22" t="s">
        <v>386</v>
      </c>
      <c r="AF101" s="23" t="s">
        <v>47</v>
      </c>
      <c r="AG101" s="23" t="s">
        <v>319</v>
      </c>
    </row>
    <row r="102" spans="1:33" s="20" customFormat="1" ht="63" customHeight="1" x14ac:dyDescent="0.2">
      <c r="A102" s="21" t="s">
        <v>48</v>
      </c>
      <c r="B102" s="22">
        <v>80111604</v>
      </c>
      <c r="C102" s="23" t="s">
        <v>395</v>
      </c>
      <c r="D102" s="24">
        <v>43105</v>
      </c>
      <c r="E102" s="23" t="s">
        <v>343</v>
      </c>
      <c r="F102" s="23" t="s">
        <v>362</v>
      </c>
      <c r="G102" s="23" t="s">
        <v>352</v>
      </c>
      <c r="H102" s="25">
        <v>20824997.024999999</v>
      </c>
      <c r="I102" s="25">
        <v>20824997.024999999</v>
      </c>
      <c r="J102" s="23" t="s">
        <v>347</v>
      </c>
      <c r="K102" s="23" t="s">
        <v>45</v>
      </c>
      <c r="L102" s="22" t="s">
        <v>194</v>
      </c>
      <c r="M102" s="22" t="s">
        <v>50</v>
      </c>
      <c r="N102" s="21" t="s">
        <v>122</v>
      </c>
      <c r="O102" s="26" t="s">
        <v>195</v>
      </c>
      <c r="P102" s="23" t="s">
        <v>55</v>
      </c>
      <c r="Q102" s="23"/>
      <c r="R102" s="23" t="s">
        <v>56</v>
      </c>
      <c r="S102" s="23">
        <v>140050001</v>
      </c>
      <c r="T102" s="23" t="s">
        <v>57</v>
      </c>
      <c r="U102" s="22"/>
      <c r="V102" s="22" t="s">
        <v>311</v>
      </c>
      <c r="W102" s="27">
        <v>20311</v>
      </c>
      <c r="X102" s="28">
        <v>43073</v>
      </c>
      <c r="Y102" s="23" t="s">
        <v>124</v>
      </c>
      <c r="Z102" s="23">
        <v>4600006543</v>
      </c>
      <c r="AA102" s="29">
        <f t="shared" si="1"/>
        <v>1</v>
      </c>
      <c r="AB102" s="22" t="s">
        <v>396</v>
      </c>
      <c r="AC102" s="22" t="s">
        <v>317</v>
      </c>
      <c r="AD102" s="22"/>
      <c r="AE102" s="22" t="s">
        <v>194</v>
      </c>
      <c r="AF102" s="23" t="s">
        <v>47</v>
      </c>
      <c r="AG102" s="23" t="s">
        <v>319</v>
      </c>
    </row>
    <row r="103" spans="1:33" s="20" customFormat="1" ht="63" customHeight="1" x14ac:dyDescent="0.2">
      <c r="A103" s="21" t="s">
        <v>48</v>
      </c>
      <c r="B103" s="22">
        <v>80111604</v>
      </c>
      <c r="C103" s="23" t="s">
        <v>397</v>
      </c>
      <c r="D103" s="24">
        <v>43105</v>
      </c>
      <c r="E103" s="23" t="s">
        <v>343</v>
      </c>
      <c r="F103" s="23" t="s">
        <v>362</v>
      </c>
      <c r="G103" s="23" t="s">
        <v>352</v>
      </c>
      <c r="H103" s="25">
        <v>20825000</v>
      </c>
      <c r="I103" s="25">
        <v>20825000</v>
      </c>
      <c r="J103" s="23" t="s">
        <v>347</v>
      </c>
      <c r="K103" s="23" t="s">
        <v>45</v>
      </c>
      <c r="L103" s="22" t="s">
        <v>194</v>
      </c>
      <c r="M103" s="22" t="s">
        <v>50</v>
      </c>
      <c r="N103" s="21" t="s">
        <v>122</v>
      </c>
      <c r="O103" s="26" t="s">
        <v>195</v>
      </c>
      <c r="P103" s="23" t="s">
        <v>55</v>
      </c>
      <c r="Q103" s="23"/>
      <c r="R103" s="23" t="s">
        <v>56</v>
      </c>
      <c r="S103" s="23">
        <v>140050001</v>
      </c>
      <c r="T103" s="23" t="s">
        <v>57</v>
      </c>
      <c r="U103" s="22"/>
      <c r="V103" s="22" t="s">
        <v>311</v>
      </c>
      <c r="W103" s="27">
        <v>20312</v>
      </c>
      <c r="X103" s="28">
        <v>43073</v>
      </c>
      <c r="Y103" s="23" t="s">
        <v>124</v>
      </c>
      <c r="Z103" s="23">
        <v>4600006553</v>
      </c>
      <c r="AA103" s="29">
        <f t="shared" si="1"/>
        <v>1</v>
      </c>
      <c r="AB103" s="22" t="s">
        <v>398</v>
      </c>
      <c r="AC103" s="22" t="s">
        <v>317</v>
      </c>
      <c r="AD103" s="22"/>
      <c r="AE103" s="22" t="s">
        <v>194</v>
      </c>
      <c r="AF103" s="23" t="s">
        <v>47</v>
      </c>
      <c r="AG103" s="23" t="s">
        <v>319</v>
      </c>
    </row>
    <row r="104" spans="1:33" s="20" customFormat="1" ht="63" customHeight="1" x14ac:dyDescent="0.2">
      <c r="A104" s="21" t="s">
        <v>48</v>
      </c>
      <c r="B104" s="22">
        <v>80111604</v>
      </c>
      <c r="C104" s="23" t="s">
        <v>399</v>
      </c>
      <c r="D104" s="24">
        <v>43105</v>
      </c>
      <c r="E104" s="23" t="s">
        <v>343</v>
      </c>
      <c r="F104" s="23" t="s">
        <v>362</v>
      </c>
      <c r="G104" s="23" t="s">
        <v>352</v>
      </c>
      <c r="H104" s="25">
        <v>20824993.199999999</v>
      </c>
      <c r="I104" s="25">
        <v>20824993.199999999</v>
      </c>
      <c r="J104" s="23" t="s">
        <v>347</v>
      </c>
      <c r="K104" s="23" t="s">
        <v>45</v>
      </c>
      <c r="L104" s="22" t="s">
        <v>198</v>
      </c>
      <c r="M104" s="22" t="s">
        <v>50</v>
      </c>
      <c r="N104" s="21" t="s">
        <v>122</v>
      </c>
      <c r="O104" s="26" t="s">
        <v>199</v>
      </c>
      <c r="P104" s="23" t="s">
        <v>55</v>
      </c>
      <c r="Q104" s="23"/>
      <c r="R104" s="23" t="s">
        <v>56</v>
      </c>
      <c r="S104" s="23">
        <v>140050001</v>
      </c>
      <c r="T104" s="23" t="s">
        <v>57</v>
      </c>
      <c r="U104" s="22"/>
      <c r="V104" s="22" t="s">
        <v>311</v>
      </c>
      <c r="W104" s="27">
        <v>20313</v>
      </c>
      <c r="X104" s="28">
        <v>43073</v>
      </c>
      <c r="Y104" s="23" t="s">
        <v>124</v>
      </c>
      <c r="Z104" s="23">
        <v>4600006542</v>
      </c>
      <c r="AA104" s="29">
        <f t="shared" si="1"/>
        <v>1</v>
      </c>
      <c r="AB104" s="22" t="s">
        <v>400</v>
      </c>
      <c r="AC104" s="22" t="s">
        <v>317</v>
      </c>
      <c r="AD104" s="22"/>
      <c r="AE104" s="22" t="s">
        <v>198</v>
      </c>
      <c r="AF104" s="23" t="s">
        <v>47</v>
      </c>
      <c r="AG104" s="23" t="s">
        <v>319</v>
      </c>
    </row>
    <row r="105" spans="1:33" s="20" customFormat="1" ht="63" customHeight="1" x14ac:dyDescent="0.2">
      <c r="A105" s="21" t="s">
        <v>48</v>
      </c>
      <c r="B105" s="22">
        <v>80111604</v>
      </c>
      <c r="C105" s="23" t="s">
        <v>401</v>
      </c>
      <c r="D105" s="24">
        <v>43105</v>
      </c>
      <c r="E105" s="23" t="s">
        <v>343</v>
      </c>
      <c r="F105" s="23" t="s">
        <v>362</v>
      </c>
      <c r="G105" s="23" t="s">
        <v>352</v>
      </c>
      <c r="H105" s="25">
        <v>20824996.175000001</v>
      </c>
      <c r="I105" s="25">
        <v>20824996.175000001</v>
      </c>
      <c r="J105" s="23" t="s">
        <v>347</v>
      </c>
      <c r="K105" s="23" t="s">
        <v>45</v>
      </c>
      <c r="L105" s="22" t="s">
        <v>206</v>
      </c>
      <c r="M105" s="22" t="s">
        <v>50</v>
      </c>
      <c r="N105" s="21" t="s">
        <v>122</v>
      </c>
      <c r="O105" s="26" t="s">
        <v>207</v>
      </c>
      <c r="P105" s="23" t="s">
        <v>55</v>
      </c>
      <c r="Q105" s="23"/>
      <c r="R105" s="23" t="s">
        <v>56</v>
      </c>
      <c r="S105" s="23">
        <v>140050001</v>
      </c>
      <c r="T105" s="23" t="s">
        <v>57</v>
      </c>
      <c r="U105" s="22"/>
      <c r="V105" s="22" t="s">
        <v>311</v>
      </c>
      <c r="W105" s="27">
        <v>20325</v>
      </c>
      <c r="X105" s="28">
        <v>43073</v>
      </c>
      <c r="Y105" s="23" t="s">
        <v>124</v>
      </c>
      <c r="Z105" s="23">
        <v>4600006554</v>
      </c>
      <c r="AA105" s="29">
        <f t="shared" si="1"/>
        <v>1</v>
      </c>
      <c r="AB105" s="22" t="s">
        <v>402</v>
      </c>
      <c r="AC105" s="22" t="s">
        <v>317</v>
      </c>
      <c r="AD105" s="22"/>
      <c r="AE105" s="22" t="s">
        <v>206</v>
      </c>
      <c r="AF105" s="23" t="s">
        <v>47</v>
      </c>
      <c r="AG105" s="23" t="s">
        <v>319</v>
      </c>
    </row>
    <row r="106" spans="1:33" s="20" customFormat="1" ht="63" customHeight="1" x14ac:dyDescent="0.2">
      <c r="A106" s="21" t="s">
        <v>48</v>
      </c>
      <c r="B106" s="22">
        <v>80111604</v>
      </c>
      <c r="C106" s="23" t="s">
        <v>403</v>
      </c>
      <c r="D106" s="24">
        <v>43105</v>
      </c>
      <c r="E106" s="23" t="s">
        <v>343</v>
      </c>
      <c r="F106" s="23" t="s">
        <v>362</v>
      </c>
      <c r="G106" s="23" t="s">
        <v>352</v>
      </c>
      <c r="H106" s="25">
        <v>20824993.199999999</v>
      </c>
      <c r="I106" s="25">
        <v>20824993.199999999</v>
      </c>
      <c r="J106" s="23" t="s">
        <v>347</v>
      </c>
      <c r="K106" s="23" t="s">
        <v>45</v>
      </c>
      <c r="L106" s="22" t="s">
        <v>206</v>
      </c>
      <c r="M106" s="22" t="s">
        <v>50</v>
      </c>
      <c r="N106" s="21" t="s">
        <v>122</v>
      </c>
      <c r="O106" s="26" t="s">
        <v>207</v>
      </c>
      <c r="P106" s="23" t="s">
        <v>55</v>
      </c>
      <c r="Q106" s="23"/>
      <c r="R106" s="23" t="s">
        <v>56</v>
      </c>
      <c r="S106" s="23">
        <v>140050001</v>
      </c>
      <c r="T106" s="23" t="s">
        <v>57</v>
      </c>
      <c r="U106" s="22"/>
      <c r="V106" s="22" t="s">
        <v>311</v>
      </c>
      <c r="W106" s="27">
        <v>20327</v>
      </c>
      <c r="X106" s="28">
        <v>43073</v>
      </c>
      <c r="Y106" s="23" t="s">
        <v>124</v>
      </c>
      <c r="Z106" s="23">
        <v>4600006528</v>
      </c>
      <c r="AA106" s="29">
        <f t="shared" si="1"/>
        <v>1</v>
      </c>
      <c r="AB106" s="22" t="s">
        <v>404</v>
      </c>
      <c r="AC106" s="22" t="s">
        <v>317</v>
      </c>
      <c r="AD106" s="22"/>
      <c r="AE106" s="22" t="s">
        <v>206</v>
      </c>
      <c r="AF106" s="23" t="s">
        <v>47</v>
      </c>
      <c r="AG106" s="23" t="s">
        <v>319</v>
      </c>
    </row>
    <row r="107" spans="1:33" s="20" customFormat="1" ht="63" customHeight="1" x14ac:dyDescent="0.2">
      <c r="A107" s="21" t="s">
        <v>48</v>
      </c>
      <c r="B107" s="22">
        <v>80111604</v>
      </c>
      <c r="C107" s="23" t="s">
        <v>405</v>
      </c>
      <c r="D107" s="24">
        <v>43105</v>
      </c>
      <c r="E107" s="23" t="s">
        <v>343</v>
      </c>
      <c r="F107" s="23" t="s">
        <v>362</v>
      </c>
      <c r="G107" s="23" t="s">
        <v>352</v>
      </c>
      <c r="H107" s="25">
        <v>20824998.724999998</v>
      </c>
      <c r="I107" s="25">
        <v>20824998.724999998</v>
      </c>
      <c r="J107" s="23" t="s">
        <v>347</v>
      </c>
      <c r="K107" s="23" t="s">
        <v>45</v>
      </c>
      <c r="L107" s="22" t="s">
        <v>206</v>
      </c>
      <c r="M107" s="22" t="s">
        <v>50</v>
      </c>
      <c r="N107" s="21" t="s">
        <v>122</v>
      </c>
      <c r="O107" s="26" t="s">
        <v>207</v>
      </c>
      <c r="P107" s="23" t="s">
        <v>55</v>
      </c>
      <c r="Q107" s="23"/>
      <c r="R107" s="23" t="s">
        <v>56</v>
      </c>
      <c r="S107" s="23">
        <v>140050001</v>
      </c>
      <c r="T107" s="23" t="s">
        <v>57</v>
      </c>
      <c r="U107" s="22"/>
      <c r="V107" s="22" t="s">
        <v>311</v>
      </c>
      <c r="W107" s="27">
        <v>20333</v>
      </c>
      <c r="X107" s="28">
        <v>43073</v>
      </c>
      <c r="Y107" s="23" t="s">
        <v>124</v>
      </c>
      <c r="Z107" s="23">
        <v>4600006544</v>
      </c>
      <c r="AA107" s="29">
        <f t="shared" si="1"/>
        <v>1</v>
      </c>
      <c r="AB107" s="22" t="s">
        <v>406</v>
      </c>
      <c r="AC107" s="22" t="s">
        <v>317</v>
      </c>
      <c r="AD107" s="22"/>
      <c r="AE107" s="22" t="s">
        <v>206</v>
      </c>
      <c r="AF107" s="23" t="s">
        <v>47</v>
      </c>
      <c r="AG107" s="23" t="s">
        <v>319</v>
      </c>
    </row>
    <row r="108" spans="1:33" s="20" customFormat="1" ht="63" customHeight="1" x14ac:dyDescent="0.2">
      <c r="A108" s="21" t="s">
        <v>48</v>
      </c>
      <c r="B108" s="22">
        <v>80111604</v>
      </c>
      <c r="C108" s="23" t="s">
        <v>407</v>
      </c>
      <c r="D108" s="24">
        <v>43105</v>
      </c>
      <c r="E108" s="23" t="s">
        <v>343</v>
      </c>
      <c r="F108" s="23" t="s">
        <v>362</v>
      </c>
      <c r="G108" s="23" t="s">
        <v>352</v>
      </c>
      <c r="H108" s="25">
        <v>20808000</v>
      </c>
      <c r="I108" s="25">
        <v>20808000</v>
      </c>
      <c r="J108" s="23" t="s">
        <v>347</v>
      </c>
      <c r="K108" s="23" t="s">
        <v>45</v>
      </c>
      <c r="L108" s="22" t="s">
        <v>206</v>
      </c>
      <c r="M108" s="22" t="s">
        <v>50</v>
      </c>
      <c r="N108" s="21" t="s">
        <v>122</v>
      </c>
      <c r="O108" s="26" t="s">
        <v>207</v>
      </c>
      <c r="P108" s="23" t="s">
        <v>55</v>
      </c>
      <c r="Q108" s="23"/>
      <c r="R108" s="23" t="s">
        <v>56</v>
      </c>
      <c r="S108" s="23">
        <v>140050001</v>
      </c>
      <c r="T108" s="23" t="s">
        <v>57</v>
      </c>
      <c r="U108" s="22"/>
      <c r="V108" s="22" t="s">
        <v>311</v>
      </c>
      <c r="W108" s="27">
        <v>20334</v>
      </c>
      <c r="X108" s="28">
        <v>43073</v>
      </c>
      <c r="Y108" s="23" t="s">
        <v>124</v>
      </c>
      <c r="Z108" s="23">
        <v>4600006517</v>
      </c>
      <c r="AA108" s="29">
        <f t="shared" si="1"/>
        <v>1</v>
      </c>
      <c r="AB108" s="22" t="s">
        <v>408</v>
      </c>
      <c r="AC108" s="22" t="s">
        <v>317</v>
      </c>
      <c r="AD108" s="22"/>
      <c r="AE108" s="22" t="s">
        <v>206</v>
      </c>
      <c r="AF108" s="23" t="s">
        <v>47</v>
      </c>
      <c r="AG108" s="23" t="s">
        <v>319</v>
      </c>
    </row>
    <row r="109" spans="1:33" s="20" customFormat="1" ht="63" customHeight="1" x14ac:dyDescent="0.2">
      <c r="A109" s="21" t="s">
        <v>48</v>
      </c>
      <c r="B109" s="22">
        <v>80111604</v>
      </c>
      <c r="C109" s="23" t="s">
        <v>409</v>
      </c>
      <c r="D109" s="24">
        <v>43105</v>
      </c>
      <c r="E109" s="23" t="s">
        <v>343</v>
      </c>
      <c r="F109" s="23" t="s">
        <v>362</v>
      </c>
      <c r="G109" s="23" t="s">
        <v>352</v>
      </c>
      <c r="H109" s="25">
        <v>20824997.024999999</v>
      </c>
      <c r="I109" s="25">
        <v>20824997.024999999</v>
      </c>
      <c r="J109" s="23" t="s">
        <v>347</v>
      </c>
      <c r="K109" s="23" t="s">
        <v>45</v>
      </c>
      <c r="L109" s="22" t="s">
        <v>260</v>
      </c>
      <c r="M109" s="22" t="s">
        <v>50</v>
      </c>
      <c r="N109" s="21" t="s">
        <v>122</v>
      </c>
      <c r="O109" s="26" t="s">
        <v>213</v>
      </c>
      <c r="P109" s="23" t="s">
        <v>55</v>
      </c>
      <c r="Q109" s="23"/>
      <c r="R109" s="23" t="s">
        <v>56</v>
      </c>
      <c r="S109" s="23">
        <v>140050001</v>
      </c>
      <c r="T109" s="23" t="s">
        <v>57</v>
      </c>
      <c r="U109" s="22"/>
      <c r="V109" s="22" t="s">
        <v>311</v>
      </c>
      <c r="W109" s="27">
        <v>20339</v>
      </c>
      <c r="X109" s="28">
        <v>43073</v>
      </c>
      <c r="Y109" s="23" t="s">
        <v>124</v>
      </c>
      <c r="Z109" s="23">
        <v>4600006555</v>
      </c>
      <c r="AA109" s="29">
        <f t="shared" si="1"/>
        <v>1</v>
      </c>
      <c r="AB109" s="22" t="s">
        <v>410</v>
      </c>
      <c r="AC109" s="22" t="s">
        <v>317</v>
      </c>
      <c r="AD109" s="22"/>
      <c r="AE109" s="22" t="s">
        <v>260</v>
      </c>
      <c r="AF109" s="23" t="s">
        <v>47</v>
      </c>
      <c r="AG109" s="23" t="s">
        <v>319</v>
      </c>
    </row>
    <row r="110" spans="1:33" s="20" customFormat="1" ht="63" customHeight="1" x14ac:dyDescent="0.2">
      <c r="A110" s="21" t="s">
        <v>48</v>
      </c>
      <c r="B110" s="22">
        <v>80111604</v>
      </c>
      <c r="C110" s="23" t="s">
        <v>411</v>
      </c>
      <c r="D110" s="24">
        <v>43105</v>
      </c>
      <c r="E110" s="23" t="s">
        <v>343</v>
      </c>
      <c r="F110" s="23" t="s">
        <v>362</v>
      </c>
      <c r="G110" s="23" t="s">
        <v>352</v>
      </c>
      <c r="H110" s="25">
        <v>20823300</v>
      </c>
      <c r="I110" s="25">
        <v>20823300</v>
      </c>
      <c r="J110" s="23" t="s">
        <v>347</v>
      </c>
      <c r="K110" s="23" t="s">
        <v>45</v>
      </c>
      <c r="L110" s="22" t="s">
        <v>412</v>
      </c>
      <c r="M110" s="22" t="s">
        <v>50</v>
      </c>
      <c r="N110" s="21" t="s">
        <v>122</v>
      </c>
      <c r="O110" s="26" t="s">
        <v>195</v>
      </c>
      <c r="P110" s="23" t="s">
        <v>55</v>
      </c>
      <c r="Q110" s="23"/>
      <c r="R110" s="23" t="s">
        <v>56</v>
      </c>
      <c r="S110" s="23">
        <v>140050001</v>
      </c>
      <c r="T110" s="23" t="s">
        <v>57</v>
      </c>
      <c r="U110" s="22"/>
      <c r="V110" s="22" t="s">
        <v>311</v>
      </c>
      <c r="W110" s="27"/>
      <c r="X110" s="28">
        <v>43073</v>
      </c>
      <c r="Y110" s="23" t="s">
        <v>124</v>
      </c>
      <c r="Z110" s="23">
        <v>4600006519</v>
      </c>
      <c r="AA110" s="29" t="str">
        <f t="shared" si="1"/>
        <v>Información incompleta</v>
      </c>
      <c r="AB110" s="22" t="s">
        <v>413</v>
      </c>
      <c r="AC110" s="22" t="s">
        <v>317</v>
      </c>
      <c r="AD110" s="22"/>
      <c r="AE110" s="22" t="s">
        <v>412</v>
      </c>
      <c r="AF110" s="23" t="s">
        <v>47</v>
      </c>
      <c r="AG110" s="23" t="s">
        <v>319</v>
      </c>
    </row>
    <row r="111" spans="1:33" s="20" customFormat="1" ht="63" customHeight="1" x14ac:dyDescent="0.2">
      <c r="A111" s="21" t="s">
        <v>48</v>
      </c>
      <c r="B111" s="22">
        <v>80111604</v>
      </c>
      <c r="C111" s="23" t="s">
        <v>414</v>
      </c>
      <c r="D111" s="24">
        <v>43105</v>
      </c>
      <c r="E111" s="23" t="s">
        <v>343</v>
      </c>
      <c r="F111" s="23" t="s">
        <v>362</v>
      </c>
      <c r="G111" s="23" t="s">
        <v>352</v>
      </c>
      <c r="H111" s="25">
        <v>20824978.75</v>
      </c>
      <c r="I111" s="25">
        <v>20824978.75</v>
      </c>
      <c r="J111" s="23" t="s">
        <v>347</v>
      </c>
      <c r="K111" s="23" t="s">
        <v>45</v>
      </c>
      <c r="L111" s="22" t="s">
        <v>216</v>
      </c>
      <c r="M111" s="22" t="s">
        <v>50</v>
      </c>
      <c r="N111" s="21" t="s">
        <v>122</v>
      </c>
      <c r="O111" s="26" t="s">
        <v>213</v>
      </c>
      <c r="P111" s="23" t="s">
        <v>55</v>
      </c>
      <c r="Q111" s="23"/>
      <c r="R111" s="23" t="s">
        <v>56</v>
      </c>
      <c r="S111" s="23">
        <v>140050001</v>
      </c>
      <c r="T111" s="23" t="s">
        <v>57</v>
      </c>
      <c r="U111" s="22"/>
      <c r="V111" s="22" t="s">
        <v>311</v>
      </c>
      <c r="W111" s="27">
        <v>20346</v>
      </c>
      <c r="X111" s="28">
        <v>43073</v>
      </c>
      <c r="Y111" s="23" t="s">
        <v>124</v>
      </c>
      <c r="Z111" s="23">
        <v>4600006551</v>
      </c>
      <c r="AA111" s="29">
        <f t="shared" si="1"/>
        <v>1</v>
      </c>
      <c r="AB111" s="22" t="s">
        <v>415</v>
      </c>
      <c r="AC111" s="22" t="s">
        <v>317</v>
      </c>
      <c r="AD111" s="22"/>
      <c r="AE111" s="22" t="s">
        <v>216</v>
      </c>
      <c r="AF111" s="23" t="s">
        <v>47</v>
      </c>
      <c r="AG111" s="23" t="s">
        <v>319</v>
      </c>
    </row>
    <row r="112" spans="1:33" s="20" customFormat="1" ht="63" customHeight="1" x14ac:dyDescent="0.2">
      <c r="A112" s="21" t="s">
        <v>48</v>
      </c>
      <c r="B112" s="22">
        <v>80111604</v>
      </c>
      <c r="C112" s="23" t="s">
        <v>416</v>
      </c>
      <c r="D112" s="24">
        <v>43105</v>
      </c>
      <c r="E112" s="23" t="s">
        <v>343</v>
      </c>
      <c r="F112" s="23" t="s">
        <v>362</v>
      </c>
      <c r="G112" s="23" t="s">
        <v>352</v>
      </c>
      <c r="H112" s="25">
        <v>20825000</v>
      </c>
      <c r="I112" s="25">
        <v>20825000</v>
      </c>
      <c r="J112" s="23" t="s">
        <v>347</v>
      </c>
      <c r="K112" s="23" t="s">
        <v>45</v>
      </c>
      <c r="L112" s="22" t="s">
        <v>235</v>
      </c>
      <c r="M112" s="22" t="s">
        <v>50</v>
      </c>
      <c r="N112" s="21" t="s">
        <v>122</v>
      </c>
      <c r="O112" s="26" t="s">
        <v>417</v>
      </c>
      <c r="P112" s="23" t="s">
        <v>55</v>
      </c>
      <c r="Q112" s="23"/>
      <c r="R112" s="23" t="s">
        <v>56</v>
      </c>
      <c r="S112" s="23">
        <v>140050001</v>
      </c>
      <c r="T112" s="23" t="s">
        <v>57</v>
      </c>
      <c r="U112" s="22"/>
      <c r="V112" s="22" t="s">
        <v>311</v>
      </c>
      <c r="W112" s="27">
        <v>20366</v>
      </c>
      <c r="X112" s="28">
        <v>43073</v>
      </c>
      <c r="Y112" s="23" t="s">
        <v>124</v>
      </c>
      <c r="Z112" s="23">
        <v>4600006498</v>
      </c>
      <c r="AA112" s="29">
        <f t="shared" si="1"/>
        <v>1</v>
      </c>
      <c r="AB112" s="22" t="s">
        <v>418</v>
      </c>
      <c r="AC112" s="22" t="s">
        <v>317</v>
      </c>
      <c r="AD112" s="22"/>
      <c r="AE112" s="22" t="s">
        <v>235</v>
      </c>
      <c r="AF112" s="23" t="s">
        <v>47</v>
      </c>
      <c r="AG112" s="23" t="s">
        <v>319</v>
      </c>
    </row>
    <row r="113" spans="1:33" s="20" customFormat="1" ht="63" customHeight="1" x14ac:dyDescent="0.2">
      <c r="A113" s="21" t="s">
        <v>48</v>
      </c>
      <c r="B113" s="22">
        <v>80111604</v>
      </c>
      <c r="C113" s="23" t="s">
        <v>419</v>
      </c>
      <c r="D113" s="24">
        <v>43105</v>
      </c>
      <c r="E113" s="23" t="s">
        <v>343</v>
      </c>
      <c r="F113" s="23" t="s">
        <v>362</v>
      </c>
      <c r="G113" s="23" t="s">
        <v>352</v>
      </c>
      <c r="H113" s="25">
        <v>20824997.024999999</v>
      </c>
      <c r="I113" s="25">
        <v>20824997.024999999</v>
      </c>
      <c r="J113" s="23" t="s">
        <v>347</v>
      </c>
      <c r="K113" s="23" t="s">
        <v>45</v>
      </c>
      <c r="L113" s="22" t="s">
        <v>241</v>
      </c>
      <c r="M113" s="22" t="s">
        <v>50</v>
      </c>
      <c r="N113" s="21" t="s">
        <v>122</v>
      </c>
      <c r="O113" s="26" t="s">
        <v>242</v>
      </c>
      <c r="P113" s="23" t="s">
        <v>55</v>
      </c>
      <c r="Q113" s="23"/>
      <c r="R113" s="23" t="s">
        <v>56</v>
      </c>
      <c r="S113" s="23">
        <v>140050001</v>
      </c>
      <c r="T113" s="23" t="s">
        <v>57</v>
      </c>
      <c r="U113" s="22"/>
      <c r="V113" s="22" t="s">
        <v>311</v>
      </c>
      <c r="W113" s="27">
        <v>20449</v>
      </c>
      <c r="X113" s="28">
        <v>43073</v>
      </c>
      <c r="Y113" s="23" t="s">
        <v>124</v>
      </c>
      <c r="Z113" s="23">
        <v>4600006572</v>
      </c>
      <c r="AA113" s="29">
        <f t="shared" si="1"/>
        <v>1</v>
      </c>
      <c r="AB113" s="22" t="s">
        <v>420</v>
      </c>
      <c r="AC113" s="22" t="s">
        <v>317</v>
      </c>
      <c r="AD113" s="22"/>
      <c r="AE113" s="22" t="s">
        <v>241</v>
      </c>
      <c r="AF113" s="23" t="s">
        <v>47</v>
      </c>
      <c r="AG113" s="23" t="s">
        <v>319</v>
      </c>
    </row>
    <row r="114" spans="1:33" s="20" customFormat="1" ht="63" customHeight="1" x14ac:dyDescent="0.2">
      <c r="A114" s="21" t="s">
        <v>48</v>
      </c>
      <c r="B114" s="22">
        <v>80111604</v>
      </c>
      <c r="C114" s="23" t="s">
        <v>421</v>
      </c>
      <c r="D114" s="24">
        <v>43105</v>
      </c>
      <c r="E114" s="23" t="s">
        <v>343</v>
      </c>
      <c r="F114" s="23" t="s">
        <v>362</v>
      </c>
      <c r="G114" s="23" t="s">
        <v>352</v>
      </c>
      <c r="H114" s="25">
        <v>20820643.75</v>
      </c>
      <c r="I114" s="25">
        <v>20820643.75</v>
      </c>
      <c r="J114" s="23" t="s">
        <v>347</v>
      </c>
      <c r="K114" s="23" t="s">
        <v>45</v>
      </c>
      <c r="L114" s="22" t="s">
        <v>253</v>
      </c>
      <c r="M114" s="22" t="s">
        <v>50</v>
      </c>
      <c r="N114" s="21" t="s">
        <v>122</v>
      </c>
      <c r="O114" s="26" t="s">
        <v>254</v>
      </c>
      <c r="P114" s="23" t="s">
        <v>55</v>
      </c>
      <c r="Q114" s="23"/>
      <c r="R114" s="23" t="s">
        <v>56</v>
      </c>
      <c r="S114" s="23">
        <v>140050001</v>
      </c>
      <c r="T114" s="23" t="s">
        <v>57</v>
      </c>
      <c r="U114" s="22"/>
      <c r="V114" s="22" t="s">
        <v>311</v>
      </c>
      <c r="W114" s="27">
        <v>20468</v>
      </c>
      <c r="X114" s="28">
        <v>43073</v>
      </c>
      <c r="Y114" s="23" t="s">
        <v>124</v>
      </c>
      <c r="Z114" s="23">
        <v>4600006558</v>
      </c>
      <c r="AA114" s="29">
        <f t="shared" si="1"/>
        <v>1</v>
      </c>
      <c r="AB114" s="22" t="s">
        <v>422</v>
      </c>
      <c r="AC114" s="22" t="s">
        <v>317</v>
      </c>
      <c r="AD114" s="22"/>
      <c r="AE114" s="22" t="s">
        <v>253</v>
      </c>
      <c r="AF114" s="23" t="s">
        <v>47</v>
      </c>
      <c r="AG114" s="23" t="s">
        <v>319</v>
      </c>
    </row>
    <row r="115" spans="1:33" s="20" customFormat="1" ht="63" customHeight="1" x14ac:dyDescent="0.2">
      <c r="A115" s="21" t="s">
        <v>48</v>
      </c>
      <c r="B115" s="22">
        <v>80111604</v>
      </c>
      <c r="C115" s="23" t="s">
        <v>423</v>
      </c>
      <c r="D115" s="24">
        <v>43105</v>
      </c>
      <c r="E115" s="23" t="s">
        <v>343</v>
      </c>
      <c r="F115" s="23" t="s">
        <v>362</v>
      </c>
      <c r="G115" s="23" t="s">
        <v>352</v>
      </c>
      <c r="H115" s="25">
        <v>20825000</v>
      </c>
      <c r="I115" s="25">
        <v>20825000</v>
      </c>
      <c r="J115" s="23" t="s">
        <v>347</v>
      </c>
      <c r="K115" s="23" t="s">
        <v>45</v>
      </c>
      <c r="L115" s="22" t="s">
        <v>241</v>
      </c>
      <c r="M115" s="22" t="s">
        <v>50</v>
      </c>
      <c r="N115" s="21" t="s">
        <v>122</v>
      </c>
      <c r="O115" s="26" t="s">
        <v>242</v>
      </c>
      <c r="P115" s="23" t="s">
        <v>55</v>
      </c>
      <c r="Q115" s="23"/>
      <c r="R115" s="23" t="s">
        <v>56</v>
      </c>
      <c r="S115" s="23">
        <v>140050001</v>
      </c>
      <c r="T115" s="23" t="s">
        <v>57</v>
      </c>
      <c r="U115" s="22"/>
      <c r="V115" s="22" t="s">
        <v>311</v>
      </c>
      <c r="W115" s="27">
        <v>20450</v>
      </c>
      <c r="X115" s="28">
        <v>43073</v>
      </c>
      <c r="Y115" s="23" t="s">
        <v>124</v>
      </c>
      <c r="Z115" s="23">
        <v>4600006562</v>
      </c>
      <c r="AA115" s="29">
        <f t="shared" si="1"/>
        <v>1</v>
      </c>
      <c r="AB115" s="22" t="s">
        <v>424</v>
      </c>
      <c r="AC115" s="22" t="s">
        <v>317</v>
      </c>
      <c r="AD115" s="22"/>
      <c r="AE115" s="22" t="s">
        <v>241</v>
      </c>
      <c r="AF115" s="23" t="s">
        <v>47</v>
      </c>
      <c r="AG115" s="23" t="s">
        <v>319</v>
      </c>
    </row>
    <row r="116" spans="1:33" s="20" customFormat="1" ht="63" customHeight="1" x14ac:dyDescent="0.2">
      <c r="A116" s="21" t="s">
        <v>48</v>
      </c>
      <c r="B116" s="22">
        <v>80111604</v>
      </c>
      <c r="C116" s="23" t="s">
        <v>425</v>
      </c>
      <c r="D116" s="24">
        <v>43105</v>
      </c>
      <c r="E116" s="23" t="s">
        <v>343</v>
      </c>
      <c r="F116" s="23" t="s">
        <v>362</v>
      </c>
      <c r="G116" s="23" t="s">
        <v>352</v>
      </c>
      <c r="H116" s="25">
        <v>20825000</v>
      </c>
      <c r="I116" s="25">
        <v>20825000</v>
      </c>
      <c r="J116" s="23" t="s">
        <v>347</v>
      </c>
      <c r="K116" s="23" t="s">
        <v>45</v>
      </c>
      <c r="L116" s="22" t="s">
        <v>253</v>
      </c>
      <c r="M116" s="22" t="s">
        <v>50</v>
      </c>
      <c r="N116" s="21" t="s">
        <v>122</v>
      </c>
      <c r="O116" s="26" t="s">
        <v>254</v>
      </c>
      <c r="P116" s="23" t="s">
        <v>55</v>
      </c>
      <c r="Q116" s="23"/>
      <c r="R116" s="23" t="s">
        <v>56</v>
      </c>
      <c r="S116" s="23">
        <v>140050001</v>
      </c>
      <c r="T116" s="23" t="s">
        <v>57</v>
      </c>
      <c r="U116" s="22"/>
      <c r="V116" s="22" t="s">
        <v>311</v>
      </c>
      <c r="W116" s="27">
        <v>20469</v>
      </c>
      <c r="X116" s="28">
        <v>43073</v>
      </c>
      <c r="Y116" s="23" t="s">
        <v>124</v>
      </c>
      <c r="Z116" s="23">
        <v>4600006566</v>
      </c>
      <c r="AA116" s="29">
        <f t="shared" si="1"/>
        <v>1</v>
      </c>
      <c r="AB116" s="22" t="s">
        <v>426</v>
      </c>
      <c r="AC116" s="22" t="s">
        <v>317</v>
      </c>
      <c r="AD116" s="22"/>
      <c r="AE116" s="22" t="s">
        <v>253</v>
      </c>
      <c r="AF116" s="23" t="s">
        <v>47</v>
      </c>
      <c r="AG116" s="23" t="s">
        <v>319</v>
      </c>
    </row>
    <row r="117" spans="1:33" s="20" customFormat="1" ht="63" customHeight="1" x14ac:dyDescent="0.2">
      <c r="A117" s="21" t="s">
        <v>48</v>
      </c>
      <c r="B117" s="22">
        <v>80111604</v>
      </c>
      <c r="C117" s="23" t="s">
        <v>427</v>
      </c>
      <c r="D117" s="24">
        <v>43105</v>
      </c>
      <c r="E117" s="23" t="s">
        <v>343</v>
      </c>
      <c r="F117" s="23" t="s">
        <v>362</v>
      </c>
      <c r="G117" s="23" t="s">
        <v>352</v>
      </c>
      <c r="H117" s="25">
        <v>20824997.024999999</v>
      </c>
      <c r="I117" s="25">
        <v>20824997.024999999</v>
      </c>
      <c r="J117" s="23" t="s">
        <v>347</v>
      </c>
      <c r="K117" s="23" t="s">
        <v>45</v>
      </c>
      <c r="L117" s="22" t="s">
        <v>241</v>
      </c>
      <c r="M117" s="22" t="s">
        <v>50</v>
      </c>
      <c r="N117" s="21" t="s">
        <v>122</v>
      </c>
      <c r="O117" s="26" t="s">
        <v>242</v>
      </c>
      <c r="P117" s="23" t="s">
        <v>55</v>
      </c>
      <c r="Q117" s="23"/>
      <c r="R117" s="23" t="s">
        <v>56</v>
      </c>
      <c r="S117" s="23">
        <v>140050001</v>
      </c>
      <c r="T117" s="23" t="s">
        <v>57</v>
      </c>
      <c r="U117" s="22"/>
      <c r="V117" s="22" t="s">
        <v>311</v>
      </c>
      <c r="W117" s="27">
        <v>20453</v>
      </c>
      <c r="X117" s="28">
        <v>43073</v>
      </c>
      <c r="Y117" s="23" t="s">
        <v>124</v>
      </c>
      <c r="Z117" s="23">
        <v>4600006559</v>
      </c>
      <c r="AA117" s="29">
        <f t="shared" si="1"/>
        <v>1</v>
      </c>
      <c r="AB117" s="22" t="s">
        <v>428</v>
      </c>
      <c r="AC117" s="22" t="s">
        <v>317</v>
      </c>
      <c r="AD117" s="22"/>
      <c r="AE117" s="22" t="s">
        <v>241</v>
      </c>
      <c r="AF117" s="23" t="s">
        <v>47</v>
      </c>
      <c r="AG117" s="23" t="s">
        <v>319</v>
      </c>
    </row>
    <row r="118" spans="1:33" s="20" customFormat="1" ht="63" customHeight="1" x14ac:dyDescent="0.2">
      <c r="A118" s="21" t="s">
        <v>48</v>
      </c>
      <c r="B118" s="22">
        <v>80111604</v>
      </c>
      <c r="C118" s="23" t="s">
        <v>429</v>
      </c>
      <c r="D118" s="24">
        <v>43105</v>
      </c>
      <c r="E118" s="23" t="s">
        <v>343</v>
      </c>
      <c r="F118" s="23" t="s">
        <v>362</v>
      </c>
      <c r="G118" s="23" t="s">
        <v>352</v>
      </c>
      <c r="H118" s="25">
        <v>20825000</v>
      </c>
      <c r="I118" s="25">
        <v>20825000</v>
      </c>
      <c r="J118" s="23" t="s">
        <v>347</v>
      </c>
      <c r="K118" s="23" t="s">
        <v>45</v>
      </c>
      <c r="L118" s="22" t="s">
        <v>241</v>
      </c>
      <c r="M118" s="22" t="s">
        <v>50</v>
      </c>
      <c r="N118" s="21" t="s">
        <v>122</v>
      </c>
      <c r="O118" s="26" t="s">
        <v>242</v>
      </c>
      <c r="P118" s="23" t="s">
        <v>55</v>
      </c>
      <c r="Q118" s="23"/>
      <c r="R118" s="23" t="s">
        <v>56</v>
      </c>
      <c r="S118" s="23">
        <v>140050001</v>
      </c>
      <c r="T118" s="23" t="s">
        <v>57</v>
      </c>
      <c r="U118" s="22"/>
      <c r="V118" s="22" t="s">
        <v>311</v>
      </c>
      <c r="W118" s="27">
        <v>20459</v>
      </c>
      <c r="X118" s="28">
        <v>43073</v>
      </c>
      <c r="Y118" s="23" t="s">
        <v>124</v>
      </c>
      <c r="Z118" s="23">
        <v>4600006556</v>
      </c>
      <c r="AA118" s="29">
        <f t="shared" si="1"/>
        <v>1</v>
      </c>
      <c r="AB118" s="22" t="s">
        <v>430</v>
      </c>
      <c r="AC118" s="22" t="s">
        <v>317</v>
      </c>
      <c r="AD118" s="22"/>
      <c r="AE118" s="22" t="s">
        <v>241</v>
      </c>
      <c r="AF118" s="23" t="s">
        <v>47</v>
      </c>
      <c r="AG118" s="23" t="s">
        <v>319</v>
      </c>
    </row>
    <row r="119" spans="1:33" s="20" customFormat="1" ht="63" customHeight="1" x14ac:dyDescent="0.2">
      <c r="A119" s="21" t="s">
        <v>48</v>
      </c>
      <c r="B119" s="22">
        <v>80111604</v>
      </c>
      <c r="C119" s="23" t="s">
        <v>429</v>
      </c>
      <c r="D119" s="24">
        <v>43105</v>
      </c>
      <c r="E119" s="23" t="s">
        <v>343</v>
      </c>
      <c r="F119" s="23" t="s">
        <v>362</v>
      </c>
      <c r="G119" s="23" t="s">
        <v>352</v>
      </c>
      <c r="H119" s="25">
        <v>20619999.574999999</v>
      </c>
      <c r="I119" s="25">
        <v>20619999.574999999</v>
      </c>
      <c r="J119" s="23" t="s">
        <v>347</v>
      </c>
      <c r="K119" s="23" t="s">
        <v>45</v>
      </c>
      <c r="L119" s="22" t="s">
        <v>284</v>
      </c>
      <c r="M119" s="22" t="s">
        <v>50</v>
      </c>
      <c r="N119" s="21" t="s">
        <v>122</v>
      </c>
      <c r="O119" s="26" t="s">
        <v>285</v>
      </c>
      <c r="P119" s="23" t="s">
        <v>55</v>
      </c>
      <c r="Q119" s="23"/>
      <c r="R119" s="23" t="s">
        <v>56</v>
      </c>
      <c r="S119" s="23">
        <v>140050001</v>
      </c>
      <c r="T119" s="23" t="s">
        <v>57</v>
      </c>
      <c r="U119" s="22"/>
      <c r="V119" s="22" t="s">
        <v>311</v>
      </c>
      <c r="W119" s="27">
        <v>20498</v>
      </c>
      <c r="X119" s="28">
        <v>43073</v>
      </c>
      <c r="Y119" s="23" t="s">
        <v>124</v>
      </c>
      <c r="Z119" s="23">
        <v>4600006581</v>
      </c>
      <c r="AA119" s="29">
        <f t="shared" si="1"/>
        <v>1</v>
      </c>
      <c r="AB119" s="22" t="s">
        <v>431</v>
      </c>
      <c r="AC119" s="22" t="s">
        <v>317</v>
      </c>
      <c r="AD119" s="22"/>
      <c r="AE119" s="22" t="s">
        <v>284</v>
      </c>
      <c r="AF119" s="23" t="s">
        <v>47</v>
      </c>
      <c r="AG119" s="23" t="s">
        <v>319</v>
      </c>
    </row>
    <row r="120" spans="1:33" s="20" customFormat="1" ht="63" customHeight="1" x14ac:dyDescent="0.2">
      <c r="A120" s="21" t="s">
        <v>48</v>
      </c>
      <c r="B120" s="22">
        <v>80111604</v>
      </c>
      <c r="C120" s="23" t="s">
        <v>432</v>
      </c>
      <c r="D120" s="24">
        <v>43105</v>
      </c>
      <c r="E120" s="23" t="s">
        <v>343</v>
      </c>
      <c r="F120" s="23" t="s">
        <v>362</v>
      </c>
      <c r="G120" s="23" t="s">
        <v>352</v>
      </c>
      <c r="H120" s="25">
        <v>20825000</v>
      </c>
      <c r="I120" s="25">
        <v>20825000</v>
      </c>
      <c r="J120" s="23" t="s">
        <v>347</v>
      </c>
      <c r="K120" s="23" t="s">
        <v>45</v>
      </c>
      <c r="L120" s="22" t="s">
        <v>300</v>
      </c>
      <c r="M120" s="22" t="s">
        <v>50</v>
      </c>
      <c r="N120" s="21" t="s">
        <v>122</v>
      </c>
      <c r="O120" s="26" t="s">
        <v>301</v>
      </c>
      <c r="P120" s="23" t="s">
        <v>55</v>
      </c>
      <c r="Q120" s="23"/>
      <c r="R120" s="23" t="s">
        <v>56</v>
      </c>
      <c r="S120" s="23">
        <v>140050001</v>
      </c>
      <c r="T120" s="23" t="s">
        <v>57</v>
      </c>
      <c r="U120" s="22"/>
      <c r="V120" s="22" t="s">
        <v>311</v>
      </c>
      <c r="W120" s="27">
        <v>20505</v>
      </c>
      <c r="X120" s="28">
        <v>43073</v>
      </c>
      <c r="Y120" s="23" t="s">
        <v>124</v>
      </c>
      <c r="Z120" s="23">
        <v>4600006609</v>
      </c>
      <c r="AA120" s="29">
        <f t="shared" si="1"/>
        <v>1</v>
      </c>
      <c r="AB120" s="22" t="s">
        <v>433</v>
      </c>
      <c r="AC120" s="22" t="s">
        <v>317</v>
      </c>
      <c r="AD120" s="22"/>
      <c r="AE120" s="22" t="s">
        <v>300</v>
      </c>
      <c r="AF120" s="23" t="s">
        <v>47</v>
      </c>
      <c r="AG120" s="23" t="s">
        <v>319</v>
      </c>
    </row>
    <row r="121" spans="1:33" s="20" customFormat="1" ht="63" customHeight="1" x14ac:dyDescent="0.2">
      <c r="A121" s="21" t="s">
        <v>48</v>
      </c>
      <c r="B121" s="22">
        <v>80111604</v>
      </c>
      <c r="C121" s="23" t="s">
        <v>434</v>
      </c>
      <c r="D121" s="24">
        <v>43105</v>
      </c>
      <c r="E121" s="23" t="s">
        <v>343</v>
      </c>
      <c r="F121" s="23" t="s">
        <v>362</v>
      </c>
      <c r="G121" s="23" t="s">
        <v>352</v>
      </c>
      <c r="H121" s="25">
        <v>20825000</v>
      </c>
      <c r="I121" s="25">
        <v>20825000</v>
      </c>
      <c r="J121" s="23" t="s">
        <v>347</v>
      </c>
      <c r="K121" s="23" t="s">
        <v>45</v>
      </c>
      <c r="L121" s="22" t="s">
        <v>300</v>
      </c>
      <c r="M121" s="22" t="s">
        <v>50</v>
      </c>
      <c r="N121" s="21" t="s">
        <v>122</v>
      </c>
      <c r="O121" s="26" t="s">
        <v>301</v>
      </c>
      <c r="P121" s="23" t="s">
        <v>55</v>
      </c>
      <c r="Q121" s="23"/>
      <c r="R121" s="23" t="s">
        <v>56</v>
      </c>
      <c r="S121" s="23">
        <v>140050001</v>
      </c>
      <c r="T121" s="23" t="s">
        <v>57</v>
      </c>
      <c r="U121" s="22"/>
      <c r="V121" s="22" t="s">
        <v>311</v>
      </c>
      <c r="W121" s="27">
        <v>20507</v>
      </c>
      <c r="X121" s="28">
        <v>43073</v>
      </c>
      <c r="Y121" s="23" t="s">
        <v>124</v>
      </c>
      <c r="Z121" s="23">
        <v>4600006610</v>
      </c>
      <c r="AA121" s="29">
        <f t="shared" si="1"/>
        <v>1</v>
      </c>
      <c r="AB121" s="22" t="s">
        <v>435</v>
      </c>
      <c r="AC121" s="22" t="s">
        <v>317</v>
      </c>
      <c r="AD121" s="22"/>
      <c r="AE121" s="22" t="s">
        <v>300</v>
      </c>
      <c r="AF121" s="23" t="s">
        <v>47</v>
      </c>
      <c r="AG121" s="23" t="s">
        <v>319</v>
      </c>
    </row>
    <row r="122" spans="1:33" s="20" customFormat="1" ht="63" customHeight="1" x14ac:dyDescent="0.2">
      <c r="A122" s="21" t="s">
        <v>48</v>
      </c>
      <c r="B122" s="22">
        <v>80111604</v>
      </c>
      <c r="C122" s="23" t="s">
        <v>436</v>
      </c>
      <c r="D122" s="24">
        <v>43105</v>
      </c>
      <c r="E122" s="23" t="s">
        <v>343</v>
      </c>
      <c r="F122" s="23" t="s">
        <v>362</v>
      </c>
      <c r="G122" s="23" t="s">
        <v>352</v>
      </c>
      <c r="H122" s="25">
        <v>20824999.574999999</v>
      </c>
      <c r="I122" s="25">
        <v>20824999.574999999</v>
      </c>
      <c r="J122" s="23" t="s">
        <v>347</v>
      </c>
      <c r="K122" s="23" t="s">
        <v>45</v>
      </c>
      <c r="L122" s="22" t="s">
        <v>300</v>
      </c>
      <c r="M122" s="22" t="s">
        <v>50</v>
      </c>
      <c r="N122" s="21" t="s">
        <v>122</v>
      </c>
      <c r="O122" s="26" t="s">
        <v>301</v>
      </c>
      <c r="P122" s="23" t="s">
        <v>55</v>
      </c>
      <c r="Q122" s="23"/>
      <c r="R122" s="23" t="s">
        <v>56</v>
      </c>
      <c r="S122" s="23">
        <v>140050001</v>
      </c>
      <c r="T122" s="23" t="s">
        <v>57</v>
      </c>
      <c r="U122" s="22"/>
      <c r="V122" s="22" t="s">
        <v>311</v>
      </c>
      <c r="W122" s="27">
        <v>20510</v>
      </c>
      <c r="X122" s="28">
        <v>43073</v>
      </c>
      <c r="Y122" s="23" t="s">
        <v>124</v>
      </c>
      <c r="Z122" s="23">
        <v>4600006612</v>
      </c>
      <c r="AA122" s="29">
        <f t="shared" si="1"/>
        <v>1</v>
      </c>
      <c r="AB122" s="22" t="s">
        <v>437</v>
      </c>
      <c r="AC122" s="22" t="s">
        <v>317</v>
      </c>
      <c r="AD122" s="22"/>
      <c r="AE122" s="22" t="s">
        <v>300</v>
      </c>
      <c r="AF122" s="23" t="s">
        <v>47</v>
      </c>
      <c r="AG122" s="23" t="s">
        <v>319</v>
      </c>
    </row>
    <row r="123" spans="1:33" s="20" customFormat="1" ht="63" customHeight="1" x14ac:dyDescent="0.2">
      <c r="A123" s="21" t="s">
        <v>48</v>
      </c>
      <c r="B123" s="22">
        <v>80111604</v>
      </c>
      <c r="C123" s="23" t="s">
        <v>438</v>
      </c>
      <c r="D123" s="24">
        <v>43105</v>
      </c>
      <c r="E123" s="23" t="s">
        <v>343</v>
      </c>
      <c r="F123" s="23" t="s">
        <v>362</v>
      </c>
      <c r="G123" s="23" t="s">
        <v>352</v>
      </c>
      <c r="H123" s="25">
        <v>20824999.574999999</v>
      </c>
      <c r="I123" s="25">
        <v>20824999.574999999</v>
      </c>
      <c r="J123" s="23" t="s">
        <v>347</v>
      </c>
      <c r="K123" s="23" t="s">
        <v>45</v>
      </c>
      <c r="L123" s="22" t="s">
        <v>300</v>
      </c>
      <c r="M123" s="22" t="s">
        <v>50</v>
      </c>
      <c r="N123" s="21" t="s">
        <v>122</v>
      </c>
      <c r="O123" s="26" t="s">
        <v>301</v>
      </c>
      <c r="P123" s="23" t="s">
        <v>55</v>
      </c>
      <c r="Q123" s="23"/>
      <c r="R123" s="23" t="s">
        <v>56</v>
      </c>
      <c r="S123" s="23">
        <v>140050001</v>
      </c>
      <c r="T123" s="23" t="s">
        <v>57</v>
      </c>
      <c r="U123" s="22"/>
      <c r="V123" s="22" t="s">
        <v>311</v>
      </c>
      <c r="W123" s="27">
        <v>20520</v>
      </c>
      <c r="X123" s="28">
        <v>43073</v>
      </c>
      <c r="Y123" s="23" t="s">
        <v>124</v>
      </c>
      <c r="Z123" s="23">
        <v>4600006607</v>
      </c>
      <c r="AA123" s="29">
        <f t="shared" si="1"/>
        <v>1</v>
      </c>
      <c r="AB123" s="22" t="s">
        <v>439</v>
      </c>
      <c r="AC123" s="22" t="s">
        <v>317</v>
      </c>
      <c r="AD123" s="22"/>
      <c r="AE123" s="22" t="s">
        <v>300</v>
      </c>
      <c r="AF123" s="23" t="s">
        <v>47</v>
      </c>
      <c r="AG123" s="23" t="s">
        <v>319</v>
      </c>
    </row>
    <row r="124" spans="1:33" s="20" customFormat="1" ht="63" customHeight="1" x14ac:dyDescent="0.2">
      <c r="A124" s="21" t="s">
        <v>48</v>
      </c>
      <c r="B124" s="22">
        <v>70141700</v>
      </c>
      <c r="C124" s="23" t="s">
        <v>61</v>
      </c>
      <c r="D124" s="24">
        <v>43160</v>
      </c>
      <c r="E124" s="23" t="s">
        <v>340</v>
      </c>
      <c r="F124" s="23" t="s">
        <v>353</v>
      </c>
      <c r="G124" s="23" t="s">
        <v>352</v>
      </c>
      <c r="H124" s="25">
        <v>10000000000</v>
      </c>
      <c r="I124" s="25">
        <v>10000000000</v>
      </c>
      <c r="J124" s="23" t="s">
        <v>347</v>
      </c>
      <c r="K124" s="23" t="s">
        <v>45</v>
      </c>
      <c r="L124" s="22" t="s">
        <v>62</v>
      </c>
      <c r="M124" s="22" t="s">
        <v>50</v>
      </c>
      <c r="N124" s="21" t="s">
        <v>51</v>
      </c>
      <c r="O124" s="26" t="s">
        <v>63</v>
      </c>
      <c r="P124" s="23"/>
      <c r="Q124" s="23"/>
      <c r="R124" s="23"/>
      <c r="S124" s="23"/>
      <c r="T124" s="23"/>
      <c r="U124" s="22"/>
      <c r="V124" s="22" t="s">
        <v>311</v>
      </c>
      <c r="W124" s="27"/>
      <c r="X124" s="28"/>
      <c r="Y124" s="23"/>
      <c r="Z124" s="23"/>
      <c r="AA124" s="29" t="str">
        <f t="shared" si="1"/>
        <v/>
      </c>
      <c r="AB124" s="22"/>
      <c r="AC124" s="22"/>
      <c r="AD124" s="22"/>
      <c r="AE124" s="22" t="e">
        <f>[6]!Tabla2[[#This Row],[Nombre completo]]</f>
        <v>#REF!</v>
      </c>
      <c r="AF124" s="23" t="s">
        <v>47</v>
      </c>
      <c r="AG124" s="23" t="s">
        <v>319</v>
      </c>
    </row>
    <row r="125" spans="1:33" s="20" customFormat="1" ht="63" customHeight="1" x14ac:dyDescent="0.2">
      <c r="A125" s="21" t="s">
        <v>48</v>
      </c>
      <c r="B125" s="22">
        <v>70141804</v>
      </c>
      <c r="C125" s="23" t="s">
        <v>309</v>
      </c>
      <c r="D125" s="24">
        <v>43132</v>
      </c>
      <c r="E125" s="23" t="s">
        <v>440</v>
      </c>
      <c r="F125" s="23" t="s">
        <v>353</v>
      </c>
      <c r="G125" s="23" t="s">
        <v>352</v>
      </c>
      <c r="H125" s="25">
        <v>1000000000</v>
      </c>
      <c r="I125" s="25" t="e">
        <f>[6]!Tabla2[[#This Row],[Valor total estimado]]</f>
        <v>#REF!</v>
      </c>
      <c r="J125" s="23" t="s">
        <v>347</v>
      </c>
      <c r="K125" s="23" t="s">
        <v>45</v>
      </c>
      <c r="L125" s="22" t="s">
        <v>58</v>
      </c>
      <c r="M125" s="22" t="s">
        <v>50</v>
      </c>
      <c r="N125" s="21" t="s">
        <v>310</v>
      </c>
      <c r="O125" s="26" t="s">
        <v>59</v>
      </c>
      <c r="P125" s="23" t="s">
        <v>55</v>
      </c>
      <c r="Q125" s="23"/>
      <c r="R125" s="23" t="s">
        <v>56</v>
      </c>
      <c r="S125" s="23"/>
      <c r="T125" s="23" t="s">
        <v>57</v>
      </c>
      <c r="U125" s="22"/>
      <c r="V125" s="22" t="s">
        <v>311</v>
      </c>
      <c r="W125" s="27">
        <v>20790</v>
      </c>
      <c r="X125" s="28">
        <v>43435</v>
      </c>
      <c r="Y125" s="23" t="s">
        <v>124</v>
      </c>
      <c r="Z125" s="23">
        <v>4600007016</v>
      </c>
      <c r="AA125" s="29">
        <f t="shared" si="1"/>
        <v>1</v>
      </c>
      <c r="AB125" s="22" t="s">
        <v>312</v>
      </c>
      <c r="AC125" s="22" t="s">
        <v>313</v>
      </c>
      <c r="AD125" s="22"/>
      <c r="AE125" s="22" t="e">
        <f>[6]!Tabla2[[#This Row],[Nombre completo]]</f>
        <v>#REF!</v>
      </c>
      <c r="AF125" s="23" t="s">
        <v>47</v>
      </c>
      <c r="AG125" s="23" t="s">
        <v>319</v>
      </c>
    </row>
    <row r="126" spans="1:33" s="20" customFormat="1" ht="63" customHeight="1" x14ac:dyDescent="0.2">
      <c r="A126" s="21" t="s">
        <v>64</v>
      </c>
      <c r="B126" s="22">
        <v>72141400</v>
      </c>
      <c r="C126" s="23" t="s">
        <v>65</v>
      </c>
      <c r="D126" s="24">
        <v>43282</v>
      </c>
      <c r="E126" s="23" t="s">
        <v>447</v>
      </c>
      <c r="F126" s="23" t="s">
        <v>448</v>
      </c>
      <c r="G126" s="23" t="s">
        <v>442</v>
      </c>
      <c r="H126" s="25">
        <v>280000000</v>
      </c>
      <c r="I126" s="25">
        <v>280000000</v>
      </c>
      <c r="J126" s="23" t="s">
        <v>347</v>
      </c>
      <c r="K126" s="23" t="s">
        <v>449</v>
      </c>
      <c r="L126" s="22" t="s">
        <v>443</v>
      </c>
      <c r="M126" s="22" t="s">
        <v>46</v>
      </c>
      <c r="N126" s="21" t="s">
        <v>444</v>
      </c>
      <c r="O126" s="26" t="s">
        <v>445</v>
      </c>
      <c r="P126" s="23" t="s">
        <v>70</v>
      </c>
      <c r="Q126" s="23" t="s">
        <v>71</v>
      </c>
      <c r="R126" s="23" t="s">
        <v>72</v>
      </c>
      <c r="S126" s="23" t="s">
        <v>73</v>
      </c>
      <c r="T126" s="23" t="s">
        <v>74</v>
      </c>
      <c r="U126" s="22" t="s">
        <v>75</v>
      </c>
      <c r="V126" s="22"/>
      <c r="W126" s="27"/>
      <c r="X126" s="28"/>
      <c r="Y126" s="23"/>
      <c r="Z126" s="23"/>
      <c r="AA126" s="29" t="str">
        <f t="shared" si="1"/>
        <v/>
      </c>
      <c r="AB126" s="22"/>
      <c r="AC126" s="22" t="s">
        <v>313</v>
      </c>
      <c r="AD126" s="22"/>
      <c r="AE126" s="22" t="s">
        <v>76</v>
      </c>
      <c r="AF126" s="23" t="s">
        <v>47</v>
      </c>
      <c r="AG126" s="23" t="s">
        <v>319</v>
      </c>
    </row>
    <row r="127" spans="1:33" s="20" customFormat="1" ht="63" customHeight="1" x14ac:dyDescent="0.2">
      <c r="A127" s="21" t="s">
        <v>64</v>
      </c>
      <c r="B127" s="22">
        <v>72141400</v>
      </c>
      <c r="C127" s="23" t="s">
        <v>459</v>
      </c>
      <c r="D127" s="24">
        <v>43101</v>
      </c>
      <c r="E127" s="23" t="s">
        <v>344</v>
      </c>
      <c r="F127" s="23" t="s">
        <v>448</v>
      </c>
      <c r="G127" s="23" t="s">
        <v>442</v>
      </c>
      <c r="H127" s="25">
        <f>1600000000-425498832</f>
        <v>1174501168</v>
      </c>
      <c r="I127" s="25">
        <f>1600000000-425498832</f>
        <v>1174501168</v>
      </c>
      <c r="J127" s="23" t="s">
        <v>49</v>
      </c>
      <c r="K127" s="23" t="s">
        <v>346</v>
      </c>
      <c r="L127" s="22" t="s">
        <v>460</v>
      </c>
      <c r="M127" s="22" t="s">
        <v>46</v>
      </c>
      <c r="N127" s="21" t="s">
        <v>461</v>
      </c>
      <c r="O127" s="26" t="s">
        <v>462</v>
      </c>
      <c r="P127" s="23" t="s">
        <v>70</v>
      </c>
      <c r="Q127" s="23" t="s">
        <v>81</v>
      </c>
      <c r="R127" s="23" t="s">
        <v>82</v>
      </c>
      <c r="S127" s="23">
        <v>230003001</v>
      </c>
      <c r="T127" s="23" t="s">
        <v>81</v>
      </c>
      <c r="U127" s="22" t="s">
        <v>83</v>
      </c>
      <c r="V127" s="22"/>
      <c r="W127" s="27"/>
      <c r="X127" s="28"/>
      <c r="Y127" s="23"/>
      <c r="Z127" s="23"/>
      <c r="AA127" s="29" t="str">
        <f t="shared" si="1"/>
        <v/>
      </c>
      <c r="AB127" s="22"/>
      <c r="AC127" s="22" t="s">
        <v>313</v>
      </c>
      <c r="AD127" s="22"/>
      <c r="AE127" s="22" t="s">
        <v>77</v>
      </c>
      <c r="AF127" s="23" t="s">
        <v>47</v>
      </c>
      <c r="AG127" s="23" t="s">
        <v>319</v>
      </c>
    </row>
    <row r="128" spans="1:33" s="20" customFormat="1" ht="63" customHeight="1" x14ac:dyDescent="0.2">
      <c r="A128" s="21" t="s">
        <v>64</v>
      </c>
      <c r="B128" s="22">
        <v>72141400</v>
      </c>
      <c r="C128" s="23" t="s">
        <v>78</v>
      </c>
      <c r="D128" s="24">
        <v>43098</v>
      </c>
      <c r="E128" s="23" t="s">
        <v>447</v>
      </c>
      <c r="F128" s="23" t="s">
        <v>441</v>
      </c>
      <c r="G128" s="23" t="s">
        <v>442</v>
      </c>
      <c r="H128" s="25">
        <v>799148881</v>
      </c>
      <c r="I128" s="25">
        <v>799148881</v>
      </c>
      <c r="J128" s="23" t="s">
        <v>49</v>
      </c>
      <c r="K128" s="23" t="s">
        <v>346</v>
      </c>
      <c r="L128" s="22" t="s">
        <v>463</v>
      </c>
      <c r="M128" s="22" t="s">
        <v>46</v>
      </c>
      <c r="N128" s="21" t="s">
        <v>464</v>
      </c>
      <c r="O128" s="26" t="s">
        <v>465</v>
      </c>
      <c r="P128" s="23" t="s">
        <v>70</v>
      </c>
      <c r="Q128" s="23" t="s">
        <v>81</v>
      </c>
      <c r="R128" s="23" t="s">
        <v>82</v>
      </c>
      <c r="S128" s="23">
        <v>230003001</v>
      </c>
      <c r="T128" s="23" t="s">
        <v>81</v>
      </c>
      <c r="U128" s="22" t="s">
        <v>83</v>
      </c>
      <c r="V128" s="22">
        <v>7747</v>
      </c>
      <c r="W128" s="27">
        <v>20282</v>
      </c>
      <c r="X128" s="28">
        <v>43098</v>
      </c>
      <c r="Y128" s="23" t="s">
        <v>469</v>
      </c>
      <c r="Z128" s="23">
        <v>4600008073</v>
      </c>
      <c r="AA128" s="29">
        <f t="shared" si="1"/>
        <v>1</v>
      </c>
      <c r="AB128" s="22" t="s">
        <v>470</v>
      </c>
      <c r="AC128" s="22" t="s">
        <v>325</v>
      </c>
      <c r="AD128" s="22"/>
      <c r="AE128" s="22" t="s">
        <v>77</v>
      </c>
      <c r="AF128" s="23" t="s">
        <v>47</v>
      </c>
      <c r="AG128" s="23" t="s">
        <v>319</v>
      </c>
    </row>
    <row r="129" spans="1:33" s="20" customFormat="1" ht="63" customHeight="1" x14ac:dyDescent="0.2">
      <c r="A129" s="21" t="s">
        <v>64</v>
      </c>
      <c r="B129" s="22">
        <v>72141400</v>
      </c>
      <c r="C129" s="23" t="s">
        <v>79</v>
      </c>
      <c r="D129" s="24">
        <v>43050</v>
      </c>
      <c r="E129" s="23" t="s">
        <v>344</v>
      </c>
      <c r="F129" s="23" t="s">
        <v>441</v>
      </c>
      <c r="G129" s="23" t="s">
        <v>442</v>
      </c>
      <c r="H129" s="25">
        <v>591652000</v>
      </c>
      <c r="I129" s="25">
        <v>241260800</v>
      </c>
      <c r="J129" s="23" t="s">
        <v>49</v>
      </c>
      <c r="K129" s="23" t="s">
        <v>346</v>
      </c>
      <c r="L129" s="22" t="s">
        <v>443</v>
      </c>
      <c r="M129" s="22" t="s">
        <v>67</v>
      </c>
      <c r="N129" s="21" t="s">
        <v>444</v>
      </c>
      <c r="O129" s="26" t="s">
        <v>445</v>
      </c>
      <c r="P129" s="23" t="s">
        <v>80</v>
      </c>
      <c r="Q129" s="23" t="s">
        <v>81</v>
      </c>
      <c r="R129" s="23" t="s">
        <v>82</v>
      </c>
      <c r="S129" s="23">
        <v>230003001</v>
      </c>
      <c r="T129" s="23" t="s">
        <v>81</v>
      </c>
      <c r="U129" s="22" t="s">
        <v>83</v>
      </c>
      <c r="V129" s="22"/>
      <c r="W129" s="27"/>
      <c r="X129" s="28"/>
      <c r="Y129" s="23"/>
      <c r="Z129" s="23"/>
      <c r="AA129" s="29" t="str">
        <f t="shared" si="1"/>
        <v/>
      </c>
      <c r="AB129" s="22"/>
      <c r="AC129" s="22" t="s">
        <v>313</v>
      </c>
      <c r="AD129" s="22"/>
      <c r="AE129" s="22" t="s">
        <v>76</v>
      </c>
      <c r="AF129" s="23" t="s">
        <v>47</v>
      </c>
      <c r="AG129" s="23" t="s">
        <v>319</v>
      </c>
    </row>
    <row r="130" spans="1:33" s="20" customFormat="1" ht="63" customHeight="1" x14ac:dyDescent="0.2">
      <c r="A130" s="21" t="s">
        <v>64</v>
      </c>
      <c r="B130" s="22">
        <v>72141400</v>
      </c>
      <c r="C130" s="23" t="s">
        <v>446</v>
      </c>
      <c r="D130" s="24">
        <v>43282</v>
      </c>
      <c r="E130" s="23" t="s">
        <v>447</v>
      </c>
      <c r="F130" s="23" t="s">
        <v>448</v>
      </c>
      <c r="G130" s="23" t="s">
        <v>442</v>
      </c>
      <c r="H130" s="25">
        <v>360000000</v>
      </c>
      <c r="I130" s="25">
        <v>360000000</v>
      </c>
      <c r="J130" s="23" t="s">
        <v>347</v>
      </c>
      <c r="K130" s="23" t="s">
        <v>449</v>
      </c>
      <c r="L130" s="22" t="s">
        <v>66</v>
      </c>
      <c r="M130" s="22" t="s">
        <v>67</v>
      </c>
      <c r="N130" s="21" t="s">
        <v>68</v>
      </c>
      <c r="O130" s="26" t="s">
        <v>69</v>
      </c>
      <c r="P130" s="23" t="s">
        <v>80</v>
      </c>
      <c r="Q130" s="23" t="s">
        <v>81</v>
      </c>
      <c r="R130" s="23" t="s">
        <v>82</v>
      </c>
      <c r="S130" s="23">
        <v>230003001</v>
      </c>
      <c r="T130" s="23" t="s">
        <v>81</v>
      </c>
      <c r="U130" s="22" t="s">
        <v>83</v>
      </c>
      <c r="V130" s="22"/>
      <c r="W130" s="27"/>
      <c r="X130" s="28"/>
      <c r="Y130" s="23"/>
      <c r="Z130" s="23"/>
      <c r="AA130" s="29" t="str">
        <f t="shared" si="1"/>
        <v/>
      </c>
      <c r="AB130" s="22"/>
      <c r="AC130" s="22" t="s">
        <v>313</v>
      </c>
      <c r="AD130" s="22"/>
      <c r="AE130" s="22" t="s">
        <v>66</v>
      </c>
      <c r="AF130" s="23" t="s">
        <v>47</v>
      </c>
      <c r="AG130" s="23" t="s">
        <v>319</v>
      </c>
    </row>
    <row r="131" spans="1:33" s="20" customFormat="1" ht="63" customHeight="1" x14ac:dyDescent="0.2">
      <c r="A131" s="21" t="s">
        <v>64</v>
      </c>
      <c r="B131" s="22">
        <v>72141400</v>
      </c>
      <c r="C131" s="23" t="s">
        <v>450</v>
      </c>
      <c r="D131" s="24">
        <v>43282</v>
      </c>
      <c r="E131" s="23" t="s">
        <v>447</v>
      </c>
      <c r="F131" s="23" t="s">
        <v>448</v>
      </c>
      <c r="G131" s="23" t="s">
        <v>442</v>
      </c>
      <c r="H131" s="25">
        <v>100000000</v>
      </c>
      <c r="I131" s="25">
        <v>100000000</v>
      </c>
      <c r="J131" s="23" t="s">
        <v>347</v>
      </c>
      <c r="K131" s="23" t="s">
        <v>449</v>
      </c>
      <c r="L131" s="22" t="s">
        <v>66</v>
      </c>
      <c r="M131" s="22" t="s">
        <v>67</v>
      </c>
      <c r="N131" s="21" t="s">
        <v>68</v>
      </c>
      <c r="O131" s="26" t="s">
        <v>69</v>
      </c>
      <c r="P131" s="23" t="s">
        <v>80</v>
      </c>
      <c r="Q131" s="23" t="s">
        <v>81</v>
      </c>
      <c r="R131" s="23" t="s">
        <v>82</v>
      </c>
      <c r="S131" s="23">
        <v>230003001</v>
      </c>
      <c r="T131" s="23" t="s">
        <v>81</v>
      </c>
      <c r="U131" s="22" t="s">
        <v>83</v>
      </c>
      <c r="V131" s="22"/>
      <c r="W131" s="27"/>
      <c r="X131" s="28"/>
      <c r="Y131" s="23"/>
      <c r="Z131" s="23"/>
      <c r="AA131" s="29" t="str">
        <f t="shared" si="1"/>
        <v/>
      </c>
      <c r="AB131" s="22"/>
      <c r="AC131" s="22" t="s">
        <v>313</v>
      </c>
      <c r="AD131" s="22"/>
      <c r="AE131" s="22" t="s">
        <v>66</v>
      </c>
      <c r="AF131" s="23" t="s">
        <v>47</v>
      </c>
      <c r="AG131" s="23" t="s">
        <v>319</v>
      </c>
    </row>
    <row r="132" spans="1:33" s="20" customFormat="1" ht="63" customHeight="1" x14ac:dyDescent="0.2">
      <c r="A132" s="21" t="s">
        <v>64</v>
      </c>
      <c r="B132" s="22">
        <v>72141400</v>
      </c>
      <c r="C132" s="23" t="s">
        <v>451</v>
      </c>
      <c r="D132" s="24">
        <v>43282</v>
      </c>
      <c r="E132" s="23" t="s">
        <v>447</v>
      </c>
      <c r="F132" s="23" t="s">
        <v>448</v>
      </c>
      <c r="G132" s="23" t="s">
        <v>442</v>
      </c>
      <c r="H132" s="25">
        <v>150000000</v>
      </c>
      <c r="I132" s="25">
        <v>150000000</v>
      </c>
      <c r="J132" s="23" t="s">
        <v>347</v>
      </c>
      <c r="K132" s="23" t="s">
        <v>449</v>
      </c>
      <c r="L132" s="22" t="s">
        <v>66</v>
      </c>
      <c r="M132" s="22" t="s">
        <v>67</v>
      </c>
      <c r="N132" s="21" t="s">
        <v>68</v>
      </c>
      <c r="O132" s="26" t="s">
        <v>69</v>
      </c>
      <c r="P132" s="23" t="s">
        <v>80</v>
      </c>
      <c r="Q132" s="23" t="s">
        <v>81</v>
      </c>
      <c r="R132" s="23" t="s">
        <v>82</v>
      </c>
      <c r="S132" s="23">
        <v>230003001</v>
      </c>
      <c r="T132" s="23" t="s">
        <v>81</v>
      </c>
      <c r="U132" s="22" t="s">
        <v>83</v>
      </c>
      <c r="V132" s="22"/>
      <c r="W132" s="27"/>
      <c r="X132" s="28"/>
      <c r="Y132" s="23"/>
      <c r="Z132" s="23"/>
      <c r="AA132" s="29" t="str">
        <f t="shared" si="1"/>
        <v/>
      </c>
      <c r="AB132" s="22"/>
      <c r="AC132" s="22" t="s">
        <v>313</v>
      </c>
      <c r="AD132" s="22"/>
      <c r="AE132" s="22" t="s">
        <v>66</v>
      </c>
      <c r="AF132" s="23" t="s">
        <v>47</v>
      </c>
      <c r="AG132" s="23" t="s">
        <v>319</v>
      </c>
    </row>
    <row r="133" spans="1:33" s="20" customFormat="1" ht="63" customHeight="1" x14ac:dyDescent="0.2">
      <c r="A133" s="21" t="s">
        <v>64</v>
      </c>
      <c r="B133" s="22">
        <v>72141400</v>
      </c>
      <c r="C133" s="23" t="s">
        <v>452</v>
      </c>
      <c r="D133" s="24">
        <v>43282</v>
      </c>
      <c r="E133" s="23" t="s">
        <v>447</v>
      </c>
      <c r="F133" s="23" t="s">
        <v>448</v>
      </c>
      <c r="G133" s="23" t="s">
        <v>442</v>
      </c>
      <c r="H133" s="25">
        <v>250000000</v>
      </c>
      <c r="I133" s="25">
        <v>250000000</v>
      </c>
      <c r="J133" s="23" t="s">
        <v>347</v>
      </c>
      <c r="K133" s="23" t="s">
        <v>449</v>
      </c>
      <c r="L133" s="22" t="s">
        <v>66</v>
      </c>
      <c r="M133" s="22" t="s">
        <v>67</v>
      </c>
      <c r="N133" s="21" t="s">
        <v>68</v>
      </c>
      <c r="O133" s="26" t="s">
        <v>69</v>
      </c>
      <c r="P133" s="23" t="s">
        <v>80</v>
      </c>
      <c r="Q133" s="23" t="s">
        <v>81</v>
      </c>
      <c r="R133" s="23" t="s">
        <v>82</v>
      </c>
      <c r="S133" s="23">
        <v>230003001</v>
      </c>
      <c r="T133" s="23" t="s">
        <v>81</v>
      </c>
      <c r="U133" s="22" t="s">
        <v>83</v>
      </c>
      <c r="V133" s="22"/>
      <c r="W133" s="27"/>
      <c r="X133" s="28"/>
      <c r="Y133" s="23"/>
      <c r="Z133" s="23"/>
      <c r="AA133" s="29" t="str">
        <f t="shared" si="1"/>
        <v/>
      </c>
      <c r="AB133" s="22"/>
      <c r="AC133" s="22" t="s">
        <v>313</v>
      </c>
      <c r="AD133" s="22"/>
      <c r="AE133" s="22" t="s">
        <v>66</v>
      </c>
      <c r="AF133" s="23" t="s">
        <v>47</v>
      </c>
      <c r="AG133" s="23" t="s">
        <v>319</v>
      </c>
    </row>
    <row r="134" spans="1:33" s="20" customFormat="1" ht="63" customHeight="1" x14ac:dyDescent="0.2">
      <c r="A134" s="21" t="s">
        <v>64</v>
      </c>
      <c r="B134" s="22">
        <v>72141400</v>
      </c>
      <c r="C134" s="23" t="s">
        <v>453</v>
      </c>
      <c r="D134" s="24">
        <v>43282</v>
      </c>
      <c r="E134" s="23" t="s">
        <v>447</v>
      </c>
      <c r="F134" s="23" t="s">
        <v>448</v>
      </c>
      <c r="G134" s="23" t="s">
        <v>442</v>
      </c>
      <c r="H134" s="25">
        <v>100000000</v>
      </c>
      <c r="I134" s="25">
        <v>100000000</v>
      </c>
      <c r="J134" s="23" t="s">
        <v>347</v>
      </c>
      <c r="K134" s="23" t="s">
        <v>449</v>
      </c>
      <c r="L134" s="22" t="s">
        <v>66</v>
      </c>
      <c r="M134" s="22" t="s">
        <v>67</v>
      </c>
      <c r="N134" s="21" t="s">
        <v>68</v>
      </c>
      <c r="O134" s="26" t="s">
        <v>69</v>
      </c>
      <c r="P134" s="23" t="s">
        <v>80</v>
      </c>
      <c r="Q134" s="23" t="s">
        <v>81</v>
      </c>
      <c r="R134" s="23" t="s">
        <v>82</v>
      </c>
      <c r="S134" s="23">
        <v>230003001</v>
      </c>
      <c r="T134" s="23" t="s">
        <v>81</v>
      </c>
      <c r="U134" s="22" t="s">
        <v>83</v>
      </c>
      <c r="V134" s="22"/>
      <c r="W134" s="27"/>
      <c r="X134" s="28"/>
      <c r="Y134" s="23"/>
      <c r="Z134" s="23"/>
      <c r="AA134" s="29" t="str">
        <f t="shared" si="1"/>
        <v/>
      </c>
      <c r="AB134" s="22"/>
      <c r="AC134" s="22" t="s">
        <v>313</v>
      </c>
      <c r="AD134" s="22"/>
      <c r="AE134" s="22" t="s">
        <v>66</v>
      </c>
      <c r="AF134" s="23" t="s">
        <v>47</v>
      </c>
      <c r="AG134" s="23" t="s">
        <v>319</v>
      </c>
    </row>
    <row r="135" spans="1:33" s="20" customFormat="1" ht="63" customHeight="1" x14ac:dyDescent="0.2">
      <c r="A135" s="21" t="s">
        <v>64</v>
      </c>
      <c r="B135" s="22">
        <v>72141400</v>
      </c>
      <c r="C135" s="23" t="s">
        <v>454</v>
      </c>
      <c r="D135" s="24">
        <v>43282</v>
      </c>
      <c r="E135" s="23" t="s">
        <v>447</v>
      </c>
      <c r="F135" s="23" t="s">
        <v>448</v>
      </c>
      <c r="G135" s="23" t="s">
        <v>442</v>
      </c>
      <c r="H135" s="25">
        <v>300000000</v>
      </c>
      <c r="I135" s="25">
        <v>300000000</v>
      </c>
      <c r="J135" s="23" t="s">
        <v>347</v>
      </c>
      <c r="K135" s="23" t="s">
        <v>449</v>
      </c>
      <c r="L135" s="22" t="s">
        <v>66</v>
      </c>
      <c r="M135" s="22" t="s">
        <v>67</v>
      </c>
      <c r="N135" s="21" t="s">
        <v>68</v>
      </c>
      <c r="O135" s="26" t="s">
        <v>69</v>
      </c>
      <c r="P135" s="23" t="s">
        <v>80</v>
      </c>
      <c r="Q135" s="23" t="s">
        <v>81</v>
      </c>
      <c r="R135" s="23" t="s">
        <v>82</v>
      </c>
      <c r="S135" s="23">
        <v>230003001</v>
      </c>
      <c r="T135" s="23" t="s">
        <v>81</v>
      </c>
      <c r="U135" s="22" t="s">
        <v>83</v>
      </c>
      <c r="V135" s="22"/>
      <c r="W135" s="27"/>
      <c r="X135" s="28"/>
      <c r="Y135" s="23"/>
      <c r="Z135" s="23"/>
      <c r="AA135" s="29" t="str">
        <f t="shared" si="1"/>
        <v/>
      </c>
      <c r="AB135" s="22"/>
      <c r="AC135" s="22" t="s">
        <v>313</v>
      </c>
      <c r="AD135" s="22"/>
      <c r="AE135" s="22" t="s">
        <v>66</v>
      </c>
      <c r="AF135" s="23" t="s">
        <v>47</v>
      </c>
      <c r="AG135" s="23" t="s">
        <v>319</v>
      </c>
    </row>
    <row r="136" spans="1:33" s="20" customFormat="1" ht="63" customHeight="1" x14ac:dyDescent="0.2">
      <c r="A136" s="21" t="s">
        <v>64</v>
      </c>
      <c r="B136" s="22">
        <v>72141400</v>
      </c>
      <c r="C136" s="23" t="s">
        <v>455</v>
      </c>
      <c r="D136" s="24">
        <v>43282</v>
      </c>
      <c r="E136" s="23" t="s">
        <v>447</v>
      </c>
      <c r="F136" s="23" t="s">
        <v>448</v>
      </c>
      <c r="G136" s="23" t="s">
        <v>442</v>
      </c>
      <c r="H136" s="25">
        <v>300000000</v>
      </c>
      <c r="I136" s="25">
        <v>300000000</v>
      </c>
      <c r="J136" s="23" t="s">
        <v>347</v>
      </c>
      <c r="K136" s="23" t="s">
        <v>449</v>
      </c>
      <c r="L136" s="22" t="s">
        <v>66</v>
      </c>
      <c r="M136" s="22" t="s">
        <v>67</v>
      </c>
      <c r="N136" s="21" t="s">
        <v>68</v>
      </c>
      <c r="O136" s="26" t="s">
        <v>69</v>
      </c>
      <c r="P136" s="23" t="s">
        <v>80</v>
      </c>
      <c r="Q136" s="23" t="s">
        <v>81</v>
      </c>
      <c r="R136" s="23" t="s">
        <v>82</v>
      </c>
      <c r="S136" s="23">
        <v>230003001</v>
      </c>
      <c r="T136" s="23" t="s">
        <v>81</v>
      </c>
      <c r="U136" s="22" t="s">
        <v>83</v>
      </c>
      <c r="V136" s="22"/>
      <c r="W136" s="27"/>
      <c r="X136" s="28"/>
      <c r="Y136" s="23"/>
      <c r="Z136" s="23"/>
      <c r="AA136" s="29" t="str">
        <f t="shared" si="1"/>
        <v/>
      </c>
      <c r="AB136" s="22"/>
      <c r="AC136" s="22" t="s">
        <v>313</v>
      </c>
      <c r="AD136" s="22"/>
      <c r="AE136" s="22" t="s">
        <v>66</v>
      </c>
      <c r="AF136" s="23" t="s">
        <v>47</v>
      </c>
      <c r="AG136" s="23" t="s">
        <v>319</v>
      </c>
    </row>
    <row r="137" spans="1:33" s="20" customFormat="1" ht="63" customHeight="1" x14ac:dyDescent="0.2">
      <c r="A137" s="21" t="s">
        <v>64</v>
      </c>
      <c r="B137" s="22">
        <v>93131802</v>
      </c>
      <c r="C137" s="23" t="s">
        <v>84</v>
      </c>
      <c r="D137" s="24">
        <v>43132</v>
      </c>
      <c r="E137" s="23" t="s">
        <v>342</v>
      </c>
      <c r="F137" s="23" t="s">
        <v>348</v>
      </c>
      <c r="G137" s="23" t="s">
        <v>352</v>
      </c>
      <c r="H137" s="25">
        <v>800000000</v>
      </c>
      <c r="I137" s="25">
        <v>800000000</v>
      </c>
      <c r="J137" s="23" t="s">
        <v>347</v>
      </c>
      <c r="K137" s="23" t="s">
        <v>45</v>
      </c>
      <c r="L137" s="22" t="s">
        <v>66</v>
      </c>
      <c r="M137" s="22" t="s">
        <v>67</v>
      </c>
      <c r="N137" s="21" t="s">
        <v>85</v>
      </c>
      <c r="O137" s="26" t="s">
        <v>69</v>
      </c>
      <c r="P137" s="23" t="s">
        <v>86</v>
      </c>
      <c r="Q137" s="23" t="s">
        <v>87</v>
      </c>
      <c r="R137" s="23" t="s">
        <v>88</v>
      </c>
      <c r="S137" s="23">
        <v>220145001</v>
      </c>
      <c r="T137" s="23" t="s">
        <v>88</v>
      </c>
      <c r="U137" s="22" t="s">
        <v>88</v>
      </c>
      <c r="V137" s="22"/>
      <c r="W137" s="27"/>
      <c r="X137" s="28"/>
      <c r="Y137" s="23"/>
      <c r="Z137" s="23"/>
      <c r="AA137" s="29" t="str">
        <f t="shared" si="1"/>
        <v/>
      </c>
      <c r="AB137" s="22"/>
      <c r="AC137" s="22" t="s">
        <v>313</v>
      </c>
      <c r="AD137" s="22"/>
      <c r="AE137" s="22" t="s">
        <v>89</v>
      </c>
      <c r="AF137" s="23" t="s">
        <v>47</v>
      </c>
      <c r="AG137" s="23" t="s">
        <v>319</v>
      </c>
    </row>
    <row r="138" spans="1:33" s="20" customFormat="1" ht="63" customHeight="1" x14ac:dyDescent="0.2">
      <c r="A138" s="21" t="s">
        <v>64</v>
      </c>
      <c r="B138" s="22">
        <v>93131801</v>
      </c>
      <c r="C138" s="23" t="s">
        <v>90</v>
      </c>
      <c r="D138" s="24">
        <v>43282</v>
      </c>
      <c r="E138" s="23" t="s">
        <v>343</v>
      </c>
      <c r="F138" s="23" t="s">
        <v>448</v>
      </c>
      <c r="G138" s="23" t="s">
        <v>352</v>
      </c>
      <c r="H138" s="25">
        <v>300000000</v>
      </c>
      <c r="I138" s="25">
        <v>300000000</v>
      </c>
      <c r="J138" s="23" t="s">
        <v>347</v>
      </c>
      <c r="K138" s="23" t="s">
        <v>45</v>
      </c>
      <c r="L138" s="22" t="s">
        <v>66</v>
      </c>
      <c r="M138" s="22" t="s">
        <v>67</v>
      </c>
      <c r="N138" s="21" t="s">
        <v>85</v>
      </c>
      <c r="O138" s="26" t="s">
        <v>69</v>
      </c>
      <c r="P138" s="23" t="s">
        <v>86</v>
      </c>
      <c r="Q138" s="23" t="s">
        <v>91</v>
      </c>
      <c r="R138" s="23" t="s">
        <v>88</v>
      </c>
      <c r="S138" s="23">
        <v>220145001</v>
      </c>
      <c r="T138" s="23" t="s">
        <v>88</v>
      </c>
      <c r="U138" s="22" t="s">
        <v>88</v>
      </c>
      <c r="V138" s="22"/>
      <c r="W138" s="27"/>
      <c r="X138" s="28"/>
      <c r="Y138" s="23"/>
      <c r="Z138" s="23"/>
      <c r="AA138" s="29" t="str">
        <f t="shared" si="1"/>
        <v/>
      </c>
      <c r="AB138" s="22"/>
      <c r="AC138" s="22" t="s">
        <v>313</v>
      </c>
      <c r="AD138" s="22"/>
      <c r="AE138" s="22" t="s">
        <v>89</v>
      </c>
      <c r="AF138" s="23" t="s">
        <v>47</v>
      </c>
      <c r="AG138" s="23" t="s">
        <v>319</v>
      </c>
    </row>
    <row r="139" spans="1:33" s="20" customFormat="1" ht="63" customHeight="1" x14ac:dyDescent="0.2">
      <c r="A139" s="21" t="s">
        <v>64</v>
      </c>
      <c r="B139" s="22">
        <v>93131802</v>
      </c>
      <c r="C139" s="23" t="s">
        <v>92</v>
      </c>
      <c r="D139" s="24">
        <v>43140</v>
      </c>
      <c r="E139" s="23" t="s">
        <v>345</v>
      </c>
      <c r="F139" s="23" t="s">
        <v>348</v>
      </c>
      <c r="G139" s="23" t="s">
        <v>352</v>
      </c>
      <c r="H139" s="25">
        <v>1000000000</v>
      </c>
      <c r="I139" s="25">
        <v>1000000000</v>
      </c>
      <c r="J139" s="23" t="s">
        <v>49</v>
      </c>
      <c r="K139" s="23" t="s">
        <v>346</v>
      </c>
      <c r="L139" s="22" t="s">
        <v>456</v>
      </c>
      <c r="M139" s="22" t="s">
        <v>46</v>
      </c>
      <c r="N139" s="21" t="s">
        <v>457</v>
      </c>
      <c r="O139" s="26" t="s">
        <v>458</v>
      </c>
      <c r="P139" s="23" t="s">
        <v>86</v>
      </c>
      <c r="Q139" s="23" t="s">
        <v>93</v>
      </c>
      <c r="R139" s="23" t="s">
        <v>88</v>
      </c>
      <c r="S139" s="23">
        <v>220145001</v>
      </c>
      <c r="T139" s="23" t="s">
        <v>93</v>
      </c>
      <c r="U139" s="22" t="s">
        <v>93</v>
      </c>
      <c r="V139" s="22">
        <v>7758</v>
      </c>
      <c r="W139" s="27">
        <v>20261</v>
      </c>
      <c r="X139" s="28">
        <v>43140</v>
      </c>
      <c r="Y139" s="23" t="s">
        <v>471</v>
      </c>
      <c r="Z139" s="23"/>
      <c r="AA139" s="29">
        <f t="shared" si="1"/>
        <v>0.66</v>
      </c>
      <c r="AB139" s="22" t="s">
        <v>472</v>
      </c>
      <c r="AC139" s="22" t="s">
        <v>326</v>
      </c>
      <c r="AD139" s="22"/>
      <c r="AE139" s="22" t="s">
        <v>456</v>
      </c>
      <c r="AF139" s="23" t="s">
        <v>47</v>
      </c>
      <c r="AG139" s="23" t="s">
        <v>319</v>
      </c>
    </row>
    <row r="140" spans="1:33" s="20" customFormat="1" ht="63" customHeight="1" x14ac:dyDescent="0.2">
      <c r="A140" s="21" t="s">
        <v>64</v>
      </c>
      <c r="B140" s="22">
        <v>93131802</v>
      </c>
      <c r="C140" s="23" t="s">
        <v>94</v>
      </c>
      <c r="D140" s="24">
        <v>43282</v>
      </c>
      <c r="E140" s="23" t="s">
        <v>343</v>
      </c>
      <c r="F140" s="23" t="s">
        <v>448</v>
      </c>
      <c r="G140" s="23" t="s">
        <v>352</v>
      </c>
      <c r="H140" s="25">
        <v>300000000</v>
      </c>
      <c r="I140" s="25">
        <v>300000000</v>
      </c>
      <c r="J140" s="23" t="s">
        <v>347</v>
      </c>
      <c r="K140" s="23" t="s">
        <v>45</v>
      </c>
      <c r="L140" s="22" t="s">
        <v>66</v>
      </c>
      <c r="M140" s="22" t="s">
        <v>67</v>
      </c>
      <c r="N140" s="21" t="s">
        <v>95</v>
      </c>
      <c r="O140" s="26" t="s">
        <v>69</v>
      </c>
      <c r="P140" s="23" t="s">
        <v>86</v>
      </c>
      <c r="Q140" s="23" t="s">
        <v>96</v>
      </c>
      <c r="R140" s="23" t="s">
        <v>88</v>
      </c>
      <c r="S140" s="23">
        <v>220145001</v>
      </c>
      <c r="T140" s="23" t="s">
        <v>88</v>
      </c>
      <c r="U140" s="22" t="s">
        <v>88</v>
      </c>
      <c r="V140" s="22"/>
      <c r="W140" s="27"/>
      <c r="X140" s="28"/>
      <c r="Y140" s="23"/>
      <c r="Z140" s="23"/>
      <c r="AA140" s="29" t="str">
        <f t="shared" ref="AA140:AA203" si="2">+IF(AND(W140="",X140="",Y140="",Z140=""),"",IF(AND(W140&lt;&gt;"",X140="",Y140="",Z140=""),0%,IF(AND(W140&lt;&gt;"",X140&lt;&gt;"",Y140="",Z140=""),33%,IF(AND(W140&lt;&gt;"",X140&lt;&gt;"",Y140&lt;&gt;"",Z140=""),66%,IF(AND(W140&lt;&gt;"",X140&lt;&gt;"",Y140&lt;&gt;"",Z140&lt;&gt;""),100%,"Información incompleta")))))</f>
        <v/>
      </c>
      <c r="AB140" s="22"/>
      <c r="AC140" s="22" t="s">
        <v>313</v>
      </c>
      <c r="AD140" s="22"/>
      <c r="AE140" s="22" t="s">
        <v>97</v>
      </c>
      <c r="AF140" s="23" t="s">
        <v>47</v>
      </c>
      <c r="AG140" s="23" t="s">
        <v>319</v>
      </c>
    </row>
    <row r="141" spans="1:33" s="20" customFormat="1" ht="63" customHeight="1" x14ac:dyDescent="0.2">
      <c r="A141" s="21" t="s">
        <v>64</v>
      </c>
      <c r="B141" s="22">
        <v>43231511</v>
      </c>
      <c r="C141" s="23" t="s">
        <v>98</v>
      </c>
      <c r="D141" s="24">
        <v>43282</v>
      </c>
      <c r="E141" s="23" t="s">
        <v>343</v>
      </c>
      <c r="F141" s="23" t="s">
        <v>448</v>
      </c>
      <c r="G141" s="23" t="s">
        <v>352</v>
      </c>
      <c r="H141" s="25">
        <v>100000000</v>
      </c>
      <c r="I141" s="25">
        <v>100000000</v>
      </c>
      <c r="J141" s="23" t="s">
        <v>347</v>
      </c>
      <c r="K141" s="23" t="s">
        <v>449</v>
      </c>
      <c r="L141" s="22" t="s">
        <v>66</v>
      </c>
      <c r="M141" s="22" t="s">
        <v>67</v>
      </c>
      <c r="N141" s="21" t="s">
        <v>99</v>
      </c>
      <c r="O141" s="26" t="s">
        <v>69</v>
      </c>
      <c r="P141" s="23" t="s">
        <v>100</v>
      </c>
      <c r="Q141" s="23" t="s">
        <v>101</v>
      </c>
      <c r="R141" s="23" t="s">
        <v>102</v>
      </c>
      <c r="S141" s="23">
        <v>230000001</v>
      </c>
      <c r="T141" s="23" t="s">
        <v>103</v>
      </c>
      <c r="U141" s="22" t="s">
        <v>104</v>
      </c>
      <c r="V141" s="22"/>
      <c r="W141" s="27"/>
      <c r="X141" s="28"/>
      <c r="Y141" s="23"/>
      <c r="Z141" s="23"/>
      <c r="AA141" s="29" t="str">
        <f t="shared" si="2"/>
        <v/>
      </c>
      <c r="AB141" s="22"/>
      <c r="AC141" s="22" t="s">
        <v>313</v>
      </c>
      <c r="AD141" s="22"/>
      <c r="AE141" s="22" t="s">
        <v>105</v>
      </c>
      <c r="AF141" s="23" t="s">
        <v>47</v>
      </c>
      <c r="AG141" s="23" t="s">
        <v>319</v>
      </c>
    </row>
    <row r="142" spans="1:33" s="20" customFormat="1" ht="63" customHeight="1" x14ac:dyDescent="0.2">
      <c r="A142" s="21" t="s">
        <v>64</v>
      </c>
      <c r="B142" s="22">
        <v>93131801</v>
      </c>
      <c r="C142" s="23" t="s">
        <v>106</v>
      </c>
      <c r="D142" s="24">
        <v>43282</v>
      </c>
      <c r="E142" s="23" t="s">
        <v>343</v>
      </c>
      <c r="F142" s="23" t="s">
        <v>448</v>
      </c>
      <c r="G142" s="23" t="s">
        <v>352</v>
      </c>
      <c r="H142" s="25">
        <v>500000000</v>
      </c>
      <c r="I142" s="25">
        <v>500000000</v>
      </c>
      <c r="J142" s="23" t="s">
        <v>347</v>
      </c>
      <c r="K142" s="23" t="s">
        <v>45</v>
      </c>
      <c r="L142" s="22" t="s">
        <v>66</v>
      </c>
      <c r="M142" s="22" t="s">
        <v>67</v>
      </c>
      <c r="N142" s="21" t="s">
        <v>68</v>
      </c>
      <c r="O142" s="26" t="s">
        <v>69</v>
      </c>
      <c r="P142" s="23" t="s">
        <v>107</v>
      </c>
      <c r="Q142" s="23" t="s">
        <v>108</v>
      </c>
      <c r="R142" s="23" t="s">
        <v>109</v>
      </c>
      <c r="S142" s="23">
        <v>220070001</v>
      </c>
      <c r="T142" s="23" t="s">
        <v>109</v>
      </c>
      <c r="U142" s="22" t="s">
        <v>109</v>
      </c>
      <c r="V142" s="22"/>
      <c r="W142" s="27"/>
      <c r="X142" s="28"/>
      <c r="Y142" s="23"/>
      <c r="Z142" s="23"/>
      <c r="AA142" s="29" t="str">
        <f t="shared" si="2"/>
        <v/>
      </c>
      <c r="AB142" s="22"/>
      <c r="AC142" s="22" t="s">
        <v>313</v>
      </c>
      <c r="AD142" s="22"/>
      <c r="AE142" s="22" t="s">
        <v>110</v>
      </c>
      <c r="AF142" s="23" t="s">
        <v>47</v>
      </c>
      <c r="AG142" s="23" t="s">
        <v>319</v>
      </c>
    </row>
    <row r="143" spans="1:33" s="20" customFormat="1" ht="63" customHeight="1" x14ac:dyDescent="0.2">
      <c r="A143" s="21" t="s">
        <v>64</v>
      </c>
      <c r="B143" s="22">
        <v>78111502</v>
      </c>
      <c r="C143" s="23" t="s">
        <v>466</v>
      </c>
      <c r="D143" s="24">
        <v>43101</v>
      </c>
      <c r="E143" s="23" t="s">
        <v>341</v>
      </c>
      <c r="F143" s="23" t="s">
        <v>348</v>
      </c>
      <c r="G143" s="23" t="s">
        <v>352</v>
      </c>
      <c r="H143" s="25">
        <v>200000000</v>
      </c>
      <c r="I143" s="25">
        <v>200000000</v>
      </c>
      <c r="J143" s="23" t="s">
        <v>347</v>
      </c>
      <c r="K143" s="23" t="s">
        <v>45</v>
      </c>
      <c r="L143" s="22" t="s">
        <v>66</v>
      </c>
      <c r="M143" s="22" t="s">
        <v>67</v>
      </c>
      <c r="N143" s="21" t="s">
        <v>68</v>
      </c>
      <c r="O143" s="26" t="s">
        <v>69</v>
      </c>
      <c r="P143" s="23"/>
      <c r="Q143" s="23"/>
      <c r="R143" s="23"/>
      <c r="S143" s="23"/>
      <c r="T143" s="23"/>
      <c r="U143" s="22"/>
      <c r="V143" s="22"/>
      <c r="W143" s="27"/>
      <c r="X143" s="28"/>
      <c r="Y143" s="23"/>
      <c r="Z143" s="23"/>
      <c r="AA143" s="29" t="str">
        <f t="shared" si="2"/>
        <v/>
      </c>
      <c r="AB143" s="22"/>
      <c r="AC143" s="22" t="s">
        <v>313</v>
      </c>
      <c r="AD143" s="22"/>
      <c r="AE143" s="22" t="s">
        <v>314</v>
      </c>
      <c r="AF143" s="23" t="s">
        <v>47</v>
      </c>
      <c r="AG143" s="23" t="s">
        <v>319</v>
      </c>
    </row>
    <row r="144" spans="1:33" s="20" customFormat="1" ht="63" customHeight="1" x14ac:dyDescent="0.2">
      <c r="A144" s="21" t="s">
        <v>64</v>
      </c>
      <c r="B144" s="22"/>
      <c r="C144" s="23" t="s">
        <v>315</v>
      </c>
      <c r="D144" s="24">
        <v>43101</v>
      </c>
      <c r="E144" s="23" t="s">
        <v>341</v>
      </c>
      <c r="F144" s="23" t="s">
        <v>441</v>
      </c>
      <c r="G144" s="23" t="s">
        <v>352</v>
      </c>
      <c r="H144" s="25">
        <v>1609000000</v>
      </c>
      <c r="I144" s="25">
        <v>1609000000</v>
      </c>
      <c r="J144" s="23" t="s">
        <v>347</v>
      </c>
      <c r="K144" s="23" t="s">
        <v>449</v>
      </c>
      <c r="L144" s="22" t="s">
        <v>66</v>
      </c>
      <c r="M144" s="22" t="s">
        <v>67</v>
      </c>
      <c r="N144" s="21" t="s">
        <v>68</v>
      </c>
      <c r="O144" s="26" t="s">
        <v>69</v>
      </c>
      <c r="P144" s="23"/>
      <c r="Q144" s="23"/>
      <c r="R144" s="23"/>
      <c r="S144" s="23"/>
      <c r="T144" s="23"/>
      <c r="U144" s="22"/>
      <c r="V144" s="22"/>
      <c r="W144" s="27"/>
      <c r="X144" s="28"/>
      <c r="Y144" s="23"/>
      <c r="Z144" s="23"/>
      <c r="AA144" s="29" t="str">
        <f t="shared" si="2"/>
        <v/>
      </c>
      <c r="AB144" s="22"/>
      <c r="AC144" s="22" t="s">
        <v>317</v>
      </c>
      <c r="AD144" s="22"/>
      <c r="AE144" s="22" t="s">
        <v>316</v>
      </c>
      <c r="AF144" s="23" t="s">
        <v>47</v>
      </c>
      <c r="AG144" s="23" t="s">
        <v>319</v>
      </c>
    </row>
    <row r="145" spans="1:34" s="20" customFormat="1" ht="63" customHeight="1" x14ac:dyDescent="0.2">
      <c r="A145" s="21" t="s">
        <v>473</v>
      </c>
      <c r="B145" s="22">
        <v>781818002</v>
      </c>
      <c r="C145" s="23" t="s">
        <v>474</v>
      </c>
      <c r="D145" s="24">
        <v>43102</v>
      </c>
      <c r="E145" s="23" t="s">
        <v>342</v>
      </c>
      <c r="F145" s="23" t="s">
        <v>475</v>
      </c>
      <c r="G145" s="23" t="s">
        <v>352</v>
      </c>
      <c r="H145" s="25">
        <v>267003243</v>
      </c>
      <c r="I145" s="25">
        <v>267003243</v>
      </c>
      <c r="J145" s="23" t="s">
        <v>49</v>
      </c>
      <c r="K145" s="23" t="s">
        <v>346</v>
      </c>
      <c r="L145" s="22" t="s">
        <v>476</v>
      </c>
      <c r="M145" s="22" t="s">
        <v>46</v>
      </c>
      <c r="N145" s="21" t="s">
        <v>477</v>
      </c>
      <c r="O145" s="26" t="s">
        <v>478</v>
      </c>
      <c r="P145" s="23"/>
      <c r="Q145" s="23"/>
      <c r="R145" s="23"/>
      <c r="S145" s="23"/>
      <c r="T145" s="23"/>
      <c r="U145" s="22"/>
      <c r="V145" s="22" t="s">
        <v>479</v>
      </c>
      <c r="W145" s="27">
        <v>19965</v>
      </c>
      <c r="X145" s="28">
        <v>43089</v>
      </c>
      <c r="Y145" s="23" t="s">
        <v>45</v>
      </c>
      <c r="Z145" s="23">
        <v>4600007039</v>
      </c>
      <c r="AA145" s="29">
        <f t="shared" si="2"/>
        <v>1</v>
      </c>
      <c r="AB145" s="22"/>
      <c r="AC145" s="22" t="s">
        <v>480</v>
      </c>
      <c r="AD145" s="22" t="s">
        <v>47</v>
      </c>
      <c r="AE145" s="22" t="s">
        <v>319</v>
      </c>
      <c r="AF145" s="23"/>
      <c r="AG145" s="23"/>
    </row>
    <row r="146" spans="1:34" s="20" customFormat="1" ht="63" customHeight="1" x14ac:dyDescent="0.2">
      <c r="A146" s="21" t="s">
        <v>473</v>
      </c>
      <c r="B146" s="22">
        <v>78111501</v>
      </c>
      <c r="C146" s="23" t="s">
        <v>481</v>
      </c>
      <c r="D146" s="24">
        <v>43132</v>
      </c>
      <c r="E146" s="23" t="s">
        <v>482</v>
      </c>
      <c r="F146" s="23" t="s">
        <v>483</v>
      </c>
      <c r="G146" s="23" t="s">
        <v>352</v>
      </c>
      <c r="H146" s="25">
        <v>78000000</v>
      </c>
      <c r="I146" s="25">
        <v>78000000</v>
      </c>
      <c r="J146" s="23" t="s">
        <v>347</v>
      </c>
      <c r="K146" s="23" t="s">
        <v>45</v>
      </c>
      <c r="L146" s="22" t="s">
        <v>476</v>
      </c>
      <c r="M146" s="22" t="s">
        <v>46</v>
      </c>
      <c r="N146" s="21" t="s">
        <v>477</v>
      </c>
      <c r="O146" s="26" t="s">
        <v>478</v>
      </c>
      <c r="P146" s="23"/>
      <c r="Q146" s="23"/>
      <c r="R146" s="23"/>
      <c r="S146" s="23"/>
      <c r="T146" s="23"/>
      <c r="U146" s="22"/>
      <c r="V146" s="22"/>
      <c r="W146" s="27">
        <v>21177</v>
      </c>
      <c r="X146" s="28"/>
      <c r="Y146" s="23"/>
      <c r="Z146" s="23"/>
      <c r="AA146" s="29">
        <f t="shared" si="2"/>
        <v>0</v>
      </c>
      <c r="AB146" s="22"/>
      <c r="AC146" s="22" t="s">
        <v>480</v>
      </c>
      <c r="AD146" s="22" t="s">
        <v>47</v>
      </c>
      <c r="AE146" s="22" t="s">
        <v>319</v>
      </c>
      <c r="AF146" s="23"/>
      <c r="AG146" s="23"/>
    </row>
    <row r="147" spans="1:34" s="20" customFormat="1" ht="63" customHeight="1" x14ac:dyDescent="0.2">
      <c r="A147" s="21" t="s">
        <v>473</v>
      </c>
      <c r="B147" s="22" t="s">
        <v>484</v>
      </c>
      <c r="C147" s="23" t="s">
        <v>485</v>
      </c>
      <c r="D147" s="24">
        <v>43102</v>
      </c>
      <c r="E147" s="23" t="s">
        <v>486</v>
      </c>
      <c r="F147" s="23" t="s">
        <v>487</v>
      </c>
      <c r="G147" s="23" t="s">
        <v>352</v>
      </c>
      <c r="H147" s="25">
        <v>13660972</v>
      </c>
      <c r="I147" s="25">
        <v>13660972</v>
      </c>
      <c r="J147" s="23" t="s">
        <v>347</v>
      </c>
      <c r="K147" s="23" t="s">
        <v>45</v>
      </c>
      <c r="L147" s="22" t="s">
        <v>476</v>
      </c>
      <c r="M147" s="22" t="s">
        <v>46</v>
      </c>
      <c r="N147" s="21" t="s">
        <v>488</v>
      </c>
      <c r="O147" s="26" t="s">
        <v>478</v>
      </c>
      <c r="P147" s="23"/>
      <c r="Q147" s="23"/>
      <c r="R147" s="23"/>
      <c r="S147" s="23"/>
      <c r="T147" s="23"/>
      <c r="U147" s="22"/>
      <c r="V147" s="22">
        <v>4600008046</v>
      </c>
      <c r="W147" s="27">
        <v>20019</v>
      </c>
      <c r="X147" s="28">
        <v>43126</v>
      </c>
      <c r="Y147" s="23" t="s">
        <v>124</v>
      </c>
      <c r="Z147" s="23">
        <v>4600008046</v>
      </c>
      <c r="AA147" s="29">
        <f t="shared" si="2"/>
        <v>1</v>
      </c>
      <c r="AB147" s="22" t="s">
        <v>489</v>
      </c>
      <c r="AC147" s="22" t="s">
        <v>490</v>
      </c>
      <c r="AD147" s="22" t="s">
        <v>47</v>
      </c>
      <c r="AE147" s="22" t="s">
        <v>319</v>
      </c>
      <c r="AF147" s="23"/>
      <c r="AG147" s="23"/>
    </row>
    <row r="148" spans="1:34" s="20" customFormat="1" ht="63" customHeight="1" x14ac:dyDescent="0.2">
      <c r="A148" s="21" t="s">
        <v>473</v>
      </c>
      <c r="B148" s="22">
        <v>15101504</v>
      </c>
      <c r="C148" s="23" t="s">
        <v>491</v>
      </c>
      <c r="D148" s="24">
        <v>43126</v>
      </c>
      <c r="E148" s="23" t="s">
        <v>492</v>
      </c>
      <c r="F148" s="23" t="s">
        <v>487</v>
      </c>
      <c r="G148" s="23" t="s">
        <v>352</v>
      </c>
      <c r="H148" s="25">
        <v>260458062</v>
      </c>
      <c r="I148" s="25">
        <v>260458062</v>
      </c>
      <c r="J148" s="23" t="s">
        <v>347</v>
      </c>
      <c r="K148" s="23" t="s">
        <v>45</v>
      </c>
      <c r="L148" s="22" t="s">
        <v>493</v>
      </c>
      <c r="M148" s="22" t="s">
        <v>46</v>
      </c>
      <c r="N148" s="21" t="s">
        <v>494</v>
      </c>
      <c r="O148" s="26" t="s">
        <v>478</v>
      </c>
      <c r="P148" s="23"/>
      <c r="Q148" s="23"/>
      <c r="R148" s="23"/>
      <c r="S148" s="23"/>
      <c r="T148" s="23"/>
      <c r="U148" s="22"/>
      <c r="V148" s="22">
        <v>4600007993</v>
      </c>
      <c r="W148" s="27">
        <v>19937</v>
      </c>
      <c r="X148" s="28">
        <v>43126</v>
      </c>
      <c r="Y148" s="23" t="s">
        <v>124</v>
      </c>
      <c r="Z148" s="23">
        <v>4600007993</v>
      </c>
      <c r="AA148" s="29">
        <f t="shared" si="2"/>
        <v>1</v>
      </c>
      <c r="AB148" s="22" t="s">
        <v>489</v>
      </c>
      <c r="AC148" s="22" t="s">
        <v>490</v>
      </c>
      <c r="AD148" s="22" t="s">
        <v>47</v>
      </c>
      <c r="AE148" s="22" t="s">
        <v>319</v>
      </c>
      <c r="AF148" s="23"/>
      <c r="AG148" s="23"/>
    </row>
    <row r="149" spans="1:34" s="20" customFormat="1" ht="63" customHeight="1" x14ac:dyDescent="0.2">
      <c r="A149" s="21" t="s">
        <v>473</v>
      </c>
      <c r="B149" s="22">
        <v>90121502</v>
      </c>
      <c r="C149" s="23" t="s">
        <v>495</v>
      </c>
      <c r="D149" s="24">
        <v>42978</v>
      </c>
      <c r="E149" s="23" t="s">
        <v>496</v>
      </c>
      <c r="F149" s="23" t="s">
        <v>487</v>
      </c>
      <c r="G149" s="23" t="s">
        <v>352</v>
      </c>
      <c r="H149" s="25">
        <v>158625000</v>
      </c>
      <c r="I149" s="25">
        <v>158625000</v>
      </c>
      <c r="J149" s="23" t="s">
        <v>49</v>
      </c>
      <c r="K149" s="23" t="s">
        <v>497</v>
      </c>
      <c r="L149" s="22" t="s">
        <v>493</v>
      </c>
      <c r="M149" s="22" t="s">
        <v>46</v>
      </c>
      <c r="N149" s="21" t="s">
        <v>498</v>
      </c>
      <c r="O149" s="26" t="s">
        <v>478</v>
      </c>
      <c r="P149" s="23"/>
      <c r="Q149" s="23"/>
      <c r="R149" s="23"/>
      <c r="S149" s="23"/>
      <c r="T149" s="23"/>
      <c r="U149" s="22"/>
      <c r="V149" s="22">
        <v>7571</v>
      </c>
      <c r="W149" s="27" t="s">
        <v>499</v>
      </c>
      <c r="X149" s="28">
        <v>42745</v>
      </c>
      <c r="Y149" s="23" t="s">
        <v>124</v>
      </c>
      <c r="Z149" s="23">
        <v>4600007506</v>
      </c>
      <c r="AA149" s="29">
        <f t="shared" si="2"/>
        <v>1</v>
      </c>
      <c r="AB149" s="22" t="s">
        <v>500</v>
      </c>
      <c r="AC149" s="22" t="s">
        <v>501</v>
      </c>
      <c r="AD149" s="22" t="s">
        <v>47</v>
      </c>
      <c r="AE149" s="22" t="s">
        <v>319</v>
      </c>
      <c r="AF149" s="23"/>
      <c r="AG149" s="23"/>
    </row>
    <row r="150" spans="1:34" s="20" customFormat="1" ht="63" customHeight="1" x14ac:dyDescent="0.2">
      <c r="A150" s="21" t="s">
        <v>320</v>
      </c>
      <c r="B150" s="22">
        <v>86121502</v>
      </c>
      <c r="C150" s="23" t="s">
        <v>502</v>
      </c>
      <c r="D150" s="24">
        <v>43101</v>
      </c>
      <c r="E150" s="23" t="s">
        <v>503</v>
      </c>
      <c r="F150" s="23" t="s">
        <v>504</v>
      </c>
      <c r="G150" s="23" t="s">
        <v>505</v>
      </c>
      <c r="H150" s="25">
        <v>12378434261</v>
      </c>
      <c r="I150" s="25">
        <v>12378434261</v>
      </c>
      <c r="J150" s="23" t="s">
        <v>347</v>
      </c>
      <c r="K150" s="23" t="s">
        <v>45</v>
      </c>
      <c r="L150" s="22" t="s">
        <v>506</v>
      </c>
      <c r="M150" s="22" t="s">
        <v>507</v>
      </c>
      <c r="N150" s="21" t="s">
        <v>508</v>
      </c>
      <c r="O150" s="26" t="s">
        <v>509</v>
      </c>
      <c r="P150" s="23" t="s">
        <v>510</v>
      </c>
      <c r="Q150" s="23" t="s">
        <v>511</v>
      </c>
      <c r="R150" s="23" t="s">
        <v>512</v>
      </c>
      <c r="S150" s="23" t="s">
        <v>513</v>
      </c>
      <c r="T150" s="23" t="s">
        <v>511</v>
      </c>
      <c r="U150" s="22" t="s">
        <v>514</v>
      </c>
      <c r="V150" s="22">
        <v>8020</v>
      </c>
      <c r="W150" s="27">
        <v>19976</v>
      </c>
      <c r="X150" s="28">
        <v>43119</v>
      </c>
      <c r="Y150" s="23" t="s">
        <v>45</v>
      </c>
      <c r="Z150" s="23">
        <v>4600008027</v>
      </c>
      <c r="AA150" s="29">
        <f t="shared" si="2"/>
        <v>1</v>
      </c>
      <c r="AB150" s="22" t="s">
        <v>515</v>
      </c>
      <c r="AC150" s="22">
        <v>43062</v>
      </c>
      <c r="AD150" s="22" t="s">
        <v>317</v>
      </c>
      <c r="AE150" s="22"/>
      <c r="AF150" s="23" t="s">
        <v>516</v>
      </c>
      <c r="AG150" s="23" t="s">
        <v>517</v>
      </c>
      <c r="AH150" s="20" t="s">
        <v>518</v>
      </c>
    </row>
    <row r="151" spans="1:34" s="20" customFormat="1" ht="63" customHeight="1" x14ac:dyDescent="0.2">
      <c r="A151" s="21" t="s">
        <v>320</v>
      </c>
      <c r="B151" s="22">
        <v>86121502</v>
      </c>
      <c r="C151" s="23" t="s">
        <v>519</v>
      </c>
      <c r="D151" s="24">
        <v>43101</v>
      </c>
      <c r="E151" s="23" t="s">
        <v>503</v>
      </c>
      <c r="F151" s="23" t="s">
        <v>504</v>
      </c>
      <c r="G151" s="23" t="s">
        <v>505</v>
      </c>
      <c r="H151" s="25">
        <v>12947541528</v>
      </c>
      <c r="I151" s="25">
        <v>12947541528</v>
      </c>
      <c r="J151" s="23" t="s">
        <v>347</v>
      </c>
      <c r="K151" s="23" t="s">
        <v>45</v>
      </c>
      <c r="L151" s="22" t="s">
        <v>506</v>
      </c>
      <c r="M151" s="22" t="s">
        <v>507</v>
      </c>
      <c r="N151" s="21" t="s">
        <v>508</v>
      </c>
      <c r="O151" s="26" t="s">
        <v>509</v>
      </c>
      <c r="P151" s="23" t="s">
        <v>510</v>
      </c>
      <c r="Q151" s="23" t="s">
        <v>511</v>
      </c>
      <c r="R151" s="23" t="s">
        <v>512</v>
      </c>
      <c r="S151" s="23" t="s">
        <v>513</v>
      </c>
      <c r="T151" s="23" t="s">
        <v>511</v>
      </c>
      <c r="U151" s="22" t="s">
        <v>514</v>
      </c>
      <c r="V151" s="22">
        <v>8034</v>
      </c>
      <c r="W151" s="27">
        <v>19977</v>
      </c>
      <c r="X151" s="28">
        <v>43119</v>
      </c>
      <c r="Y151" s="23" t="s">
        <v>45</v>
      </c>
      <c r="Z151" s="23">
        <v>4600008025</v>
      </c>
      <c r="AA151" s="29">
        <f t="shared" si="2"/>
        <v>1</v>
      </c>
      <c r="AB151" s="22" t="s">
        <v>520</v>
      </c>
      <c r="AC151" s="22">
        <v>43062</v>
      </c>
      <c r="AD151" s="22" t="s">
        <v>317</v>
      </c>
      <c r="AE151" s="22"/>
      <c r="AF151" s="23" t="s">
        <v>521</v>
      </c>
      <c r="AG151" s="23" t="s">
        <v>517</v>
      </c>
      <c r="AH151" s="20" t="s">
        <v>518</v>
      </c>
    </row>
    <row r="152" spans="1:34" s="20" customFormat="1" ht="63" customHeight="1" x14ac:dyDescent="0.2">
      <c r="A152" s="21" t="s">
        <v>320</v>
      </c>
      <c r="B152" s="22">
        <v>86121502</v>
      </c>
      <c r="C152" s="23" t="s">
        <v>522</v>
      </c>
      <c r="D152" s="24">
        <v>43101</v>
      </c>
      <c r="E152" s="23" t="s">
        <v>503</v>
      </c>
      <c r="F152" s="23" t="s">
        <v>504</v>
      </c>
      <c r="G152" s="23" t="s">
        <v>505</v>
      </c>
      <c r="H152" s="25">
        <v>12101618625</v>
      </c>
      <c r="I152" s="25">
        <v>12101618625</v>
      </c>
      <c r="J152" s="23" t="s">
        <v>347</v>
      </c>
      <c r="K152" s="23" t="s">
        <v>45</v>
      </c>
      <c r="L152" s="22" t="s">
        <v>506</v>
      </c>
      <c r="M152" s="22" t="s">
        <v>507</v>
      </c>
      <c r="N152" s="21" t="s">
        <v>508</v>
      </c>
      <c r="O152" s="26" t="s">
        <v>509</v>
      </c>
      <c r="P152" s="23" t="s">
        <v>510</v>
      </c>
      <c r="Q152" s="23" t="s">
        <v>511</v>
      </c>
      <c r="R152" s="23" t="s">
        <v>512</v>
      </c>
      <c r="S152" s="23" t="s">
        <v>513</v>
      </c>
      <c r="T152" s="23" t="s">
        <v>511</v>
      </c>
      <c r="U152" s="22" t="s">
        <v>514</v>
      </c>
      <c r="V152" s="22">
        <v>8042</v>
      </c>
      <c r="W152" s="27">
        <v>19978</v>
      </c>
      <c r="X152" s="28">
        <v>43122</v>
      </c>
      <c r="Y152" s="23" t="s">
        <v>45</v>
      </c>
      <c r="Z152" s="23">
        <v>4600008028</v>
      </c>
      <c r="AA152" s="29">
        <f t="shared" si="2"/>
        <v>1</v>
      </c>
      <c r="AB152" s="22" t="s">
        <v>523</v>
      </c>
      <c r="AC152" s="22">
        <v>43062</v>
      </c>
      <c r="AD152" s="22" t="s">
        <v>317</v>
      </c>
      <c r="AE152" s="22"/>
      <c r="AF152" s="23" t="s">
        <v>524</v>
      </c>
      <c r="AG152" s="23" t="s">
        <v>517</v>
      </c>
      <c r="AH152" s="20" t="s">
        <v>518</v>
      </c>
    </row>
    <row r="153" spans="1:34" s="20" customFormat="1" ht="63" customHeight="1" x14ac:dyDescent="0.2">
      <c r="A153" s="21" t="s">
        <v>320</v>
      </c>
      <c r="B153" s="22">
        <v>86121503</v>
      </c>
      <c r="C153" s="23" t="s">
        <v>525</v>
      </c>
      <c r="D153" s="24">
        <v>43101</v>
      </c>
      <c r="E153" s="23" t="s">
        <v>503</v>
      </c>
      <c r="F153" s="23" t="s">
        <v>504</v>
      </c>
      <c r="G153" s="23" t="s">
        <v>505</v>
      </c>
      <c r="H153" s="25">
        <v>470971544</v>
      </c>
      <c r="I153" s="25">
        <v>470971544</v>
      </c>
      <c r="J153" s="23" t="s">
        <v>347</v>
      </c>
      <c r="K153" s="23" t="s">
        <v>45</v>
      </c>
      <c r="L153" s="22" t="s">
        <v>506</v>
      </c>
      <c r="M153" s="22" t="s">
        <v>507</v>
      </c>
      <c r="N153" s="21" t="s">
        <v>508</v>
      </c>
      <c r="O153" s="26" t="s">
        <v>509</v>
      </c>
      <c r="P153" s="23" t="s">
        <v>510</v>
      </c>
      <c r="Q153" s="23" t="s">
        <v>511</v>
      </c>
      <c r="R153" s="23" t="s">
        <v>512</v>
      </c>
      <c r="S153" s="23" t="s">
        <v>513</v>
      </c>
      <c r="T153" s="23" t="s">
        <v>511</v>
      </c>
      <c r="U153" s="22" t="s">
        <v>514</v>
      </c>
      <c r="V153" s="22">
        <v>8022</v>
      </c>
      <c r="W153" s="27">
        <v>19979</v>
      </c>
      <c r="X153" s="28">
        <v>43119</v>
      </c>
      <c r="Y153" s="23" t="s">
        <v>45</v>
      </c>
      <c r="Z153" s="23">
        <v>4600008023</v>
      </c>
      <c r="AA153" s="29">
        <f t="shared" si="2"/>
        <v>1</v>
      </c>
      <c r="AB153" s="22" t="s">
        <v>526</v>
      </c>
      <c r="AC153" s="22">
        <v>43062</v>
      </c>
      <c r="AD153" s="22" t="s">
        <v>317</v>
      </c>
      <c r="AE153" s="22"/>
      <c r="AF153" s="23" t="s">
        <v>527</v>
      </c>
      <c r="AG153" s="23" t="s">
        <v>47</v>
      </c>
      <c r="AH153" s="20" t="s">
        <v>518</v>
      </c>
    </row>
    <row r="154" spans="1:34" s="20" customFormat="1" ht="63" customHeight="1" x14ac:dyDescent="0.2">
      <c r="A154" s="21" t="s">
        <v>320</v>
      </c>
      <c r="B154" s="22">
        <v>86121503</v>
      </c>
      <c r="C154" s="23" t="s">
        <v>528</v>
      </c>
      <c r="D154" s="24">
        <v>43101</v>
      </c>
      <c r="E154" s="23" t="s">
        <v>503</v>
      </c>
      <c r="F154" s="23" t="s">
        <v>504</v>
      </c>
      <c r="G154" s="23" t="s">
        <v>505</v>
      </c>
      <c r="H154" s="25">
        <v>1055808966</v>
      </c>
      <c r="I154" s="25">
        <v>1055808966</v>
      </c>
      <c r="J154" s="23" t="s">
        <v>347</v>
      </c>
      <c r="K154" s="23" t="s">
        <v>45</v>
      </c>
      <c r="L154" s="22" t="s">
        <v>506</v>
      </c>
      <c r="M154" s="22" t="s">
        <v>507</v>
      </c>
      <c r="N154" s="21" t="s">
        <v>508</v>
      </c>
      <c r="O154" s="26" t="s">
        <v>509</v>
      </c>
      <c r="P154" s="23" t="s">
        <v>510</v>
      </c>
      <c r="Q154" s="23" t="s">
        <v>511</v>
      </c>
      <c r="R154" s="23" t="s">
        <v>512</v>
      </c>
      <c r="S154" s="23" t="s">
        <v>513</v>
      </c>
      <c r="T154" s="23" t="s">
        <v>511</v>
      </c>
      <c r="U154" s="22" t="s">
        <v>514</v>
      </c>
      <c r="V154" s="22">
        <v>8021</v>
      </c>
      <c r="W154" s="27">
        <v>19980</v>
      </c>
      <c r="X154" s="28">
        <v>43119</v>
      </c>
      <c r="Y154" s="23" t="s">
        <v>45</v>
      </c>
      <c r="Z154" s="23">
        <v>4600008029</v>
      </c>
      <c r="AA154" s="29">
        <f t="shared" si="2"/>
        <v>1</v>
      </c>
      <c r="AB154" s="22" t="s">
        <v>529</v>
      </c>
      <c r="AC154" s="22">
        <v>43427</v>
      </c>
      <c r="AD154" s="22" t="s">
        <v>317</v>
      </c>
      <c r="AE154" s="22"/>
      <c r="AF154" s="23" t="s">
        <v>530</v>
      </c>
      <c r="AG154" s="23" t="s">
        <v>47</v>
      </c>
      <c r="AH154" s="20" t="s">
        <v>518</v>
      </c>
    </row>
    <row r="155" spans="1:34" s="20" customFormat="1" ht="63" customHeight="1" x14ac:dyDescent="0.2">
      <c r="A155" s="21" t="s">
        <v>320</v>
      </c>
      <c r="B155" s="22">
        <v>86141501</v>
      </c>
      <c r="C155" s="23" t="s">
        <v>531</v>
      </c>
      <c r="D155" s="24">
        <v>43160</v>
      </c>
      <c r="E155" s="23" t="s">
        <v>532</v>
      </c>
      <c r="F155" s="23" t="s">
        <v>533</v>
      </c>
      <c r="G155" s="23" t="s">
        <v>534</v>
      </c>
      <c r="H155" s="25">
        <v>310998452</v>
      </c>
      <c r="I155" s="25">
        <v>310998452</v>
      </c>
      <c r="J155" s="23" t="s">
        <v>347</v>
      </c>
      <c r="K155" s="23" t="s">
        <v>45</v>
      </c>
      <c r="L155" s="22" t="s">
        <v>535</v>
      </c>
      <c r="M155" s="22" t="s">
        <v>536</v>
      </c>
      <c r="N155" s="21">
        <v>3838561</v>
      </c>
      <c r="O155" s="26" t="s">
        <v>537</v>
      </c>
      <c r="P155" s="23" t="s">
        <v>538</v>
      </c>
      <c r="Q155" s="23" t="s">
        <v>539</v>
      </c>
      <c r="R155" s="23" t="s">
        <v>540</v>
      </c>
      <c r="S155" s="23" t="s">
        <v>541</v>
      </c>
      <c r="T155" s="23" t="s">
        <v>542</v>
      </c>
      <c r="U155" s="22" t="s">
        <v>543</v>
      </c>
      <c r="V155" s="22">
        <v>8060</v>
      </c>
      <c r="W155" s="27">
        <v>20062</v>
      </c>
      <c r="X155" s="28">
        <v>43165</v>
      </c>
      <c r="Y155" s="23"/>
      <c r="Z155" s="23"/>
      <c r="AA155" s="29">
        <f t="shared" si="2"/>
        <v>0.33</v>
      </c>
      <c r="AB155" s="22"/>
      <c r="AC155" s="22"/>
      <c r="AD155" s="22"/>
      <c r="AE155" s="22"/>
      <c r="AF155" s="23"/>
      <c r="AG155" s="23" t="s">
        <v>47</v>
      </c>
      <c r="AH155" s="20" t="s">
        <v>518</v>
      </c>
    </row>
    <row r="156" spans="1:34" s="20" customFormat="1" ht="63" customHeight="1" x14ac:dyDescent="0.2">
      <c r="A156" s="21" t="s">
        <v>320</v>
      </c>
      <c r="B156" s="22">
        <v>86121504</v>
      </c>
      <c r="C156" s="23" t="s">
        <v>544</v>
      </c>
      <c r="D156" s="24">
        <v>43101</v>
      </c>
      <c r="E156" s="23" t="s">
        <v>545</v>
      </c>
      <c r="F156" s="23" t="s">
        <v>504</v>
      </c>
      <c r="G156" s="23" t="s">
        <v>546</v>
      </c>
      <c r="H156" s="25">
        <v>640000000</v>
      </c>
      <c r="I156" s="25">
        <v>640000000</v>
      </c>
      <c r="J156" s="23" t="s">
        <v>347</v>
      </c>
      <c r="K156" s="23" t="s">
        <v>45</v>
      </c>
      <c r="L156" s="22" t="s">
        <v>547</v>
      </c>
      <c r="M156" s="22" t="s">
        <v>548</v>
      </c>
      <c r="N156" s="21">
        <v>3835510</v>
      </c>
      <c r="O156" s="26" t="s">
        <v>549</v>
      </c>
      <c r="P156" s="23" t="s">
        <v>550</v>
      </c>
      <c r="Q156" s="23" t="s">
        <v>551</v>
      </c>
      <c r="R156" s="23" t="s">
        <v>552</v>
      </c>
      <c r="S156" s="23">
        <v>20179</v>
      </c>
      <c r="T156" s="23" t="s">
        <v>551</v>
      </c>
      <c r="U156" s="22" t="s">
        <v>553</v>
      </c>
      <c r="V156" s="22">
        <v>8061</v>
      </c>
      <c r="W156" s="27">
        <v>20521</v>
      </c>
      <c r="X156" s="28">
        <v>43126</v>
      </c>
      <c r="Y156" s="23" t="s">
        <v>45</v>
      </c>
      <c r="Z156" s="23">
        <v>4600008059</v>
      </c>
      <c r="AA156" s="29">
        <f t="shared" si="2"/>
        <v>1</v>
      </c>
      <c r="AB156" s="22" t="s">
        <v>554</v>
      </c>
      <c r="AC156" s="22">
        <v>43449</v>
      </c>
      <c r="AD156" s="22" t="s">
        <v>317</v>
      </c>
      <c r="AE156" s="22"/>
      <c r="AF156" s="23" t="s">
        <v>555</v>
      </c>
      <c r="AG156" s="23" t="s">
        <v>517</v>
      </c>
      <c r="AH156" s="20" t="s">
        <v>518</v>
      </c>
    </row>
    <row r="157" spans="1:34" s="20" customFormat="1" ht="63" customHeight="1" x14ac:dyDescent="0.2">
      <c r="A157" s="21" t="s">
        <v>320</v>
      </c>
      <c r="B157" s="22">
        <v>86121504</v>
      </c>
      <c r="C157" s="23" t="s">
        <v>556</v>
      </c>
      <c r="D157" s="24">
        <v>43101</v>
      </c>
      <c r="E157" s="23" t="s">
        <v>545</v>
      </c>
      <c r="F157" s="23" t="s">
        <v>504</v>
      </c>
      <c r="G157" s="23" t="s">
        <v>546</v>
      </c>
      <c r="H157" s="25">
        <v>786400000</v>
      </c>
      <c r="I157" s="25">
        <v>786400000</v>
      </c>
      <c r="J157" s="23" t="s">
        <v>347</v>
      </c>
      <c r="K157" s="23" t="s">
        <v>45</v>
      </c>
      <c r="L157" s="22" t="s">
        <v>547</v>
      </c>
      <c r="M157" s="22" t="s">
        <v>548</v>
      </c>
      <c r="N157" s="21">
        <v>3835510</v>
      </c>
      <c r="O157" s="26" t="s">
        <v>549</v>
      </c>
      <c r="P157" s="23" t="s">
        <v>550</v>
      </c>
      <c r="Q157" s="23" t="s">
        <v>551</v>
      </c>
      <c r="R157" s="23" t="s">
        <v>552</v>
      </c>
      <c r="S157" s="23">
        <v>20179</v>
      </c>
      <c r="T157" s="23" t="s">
        <v>551</v>
      </c>
      <c r="U157" s="22" t="s">
        <v>553</v>
      </c>
      <c r="V157" s="22">
        <v>8062</v>
      </c>
      <c r="W157" s="27">
        <v>20522</v>
      </c>
      <c r="X157" s="28">
        <v>43126</v>
      </c>
      <c r="Y157" s="23" t="s">
        <v>45</v>
      </c>
      <c r="Z157" s="23">
        <v>4600008054</v>
      </c>
      <c r="AA157" s="29">
        <f t="shared" si="2"/>
        <v>1</v>
      </c>
      <c r="AB157" s="22" t="s">
        <v>557</v>
      </c>
      <c r="AC157" s="22">
        <v>43449</v>
      </c>
      <c r="AD157" s="22" t="s">
        <v>317</v>
      </c>
      <c r="AE157" s="22"/>
      <c r="AF157" s="23" t="s">
        <v>558</v>
      </c>
      <c r="AG157" s="23" t="s">
        <v>517</v>
      </c>
      <c r="AH157" s="20" t="s">
        <v>518</v>
      </c>
    </row>
    <row r="158" spans="1:34" s="20" customFormat="1" ht="63" customHeight="1" x14ac:dyDescent="0.2">
      <c r="A158" s="21" t="s">
        <v>320</v>
      </c>
      <c r="B158" s="22">
        <v>86121504</v>
      </c>
      <c r="C158" s="23" t="s">
        <v>559</v>
      </c>
      <c r="D158" s="24">
        <v>43101</v>
      </c>
      <c r="E158" s="23" t="s">
        <v>545</v>
      </c>
      <c r="F158" s="23" t="s">
        <v>504</v>
      </c>
      <c r="G158" s="23" t="s">
        <v>546</v>
      </c>
      <c r="H158" s="25">
        <v>713600000</v>
      </c>
      <c r="I158" s="25">
        <v>713600000</v>
      </c>
      <c r="J158" s="23" t="s">
        <v>347</v>
      </c>
      <c r="K158" s="23" t="s">
        <v>45</v>
      </c>
      <c r="L158" s="22" t="s">
        <v>547</v>
      </c>
      <c r="M158" s="22" t="s">
        <v>548</v>
      </c>
      <c r="N158" s="21">
        <v>3835510</v>
      </c>
      <c r="O158" s="26" t="s">
        <v>549</v>
      </c>
      <c r="P158" s="23" t="s">
        <v>550</v>
      </c>
      <c r="Q158" s="23" t="s">
        <v>551</v>
      </c>
      <c r="R158" s="23" t="s">
        <v>552</v>
      </c>
      <c r="S158" s="23">
        <v>20179</v>
      </c>
      <c r="T158" s="23" t="s">
        <v>551</v>
      </c>
      <c r="U158" s="22" t="s">
        <v>553</v>
      </c>
      <c r="V158" s="22">
        <v>8069</v>
      </c>
      <c r="W158" s="27">
        <v>20524</v>
      </c>
      <c r="X158" s="28">
        <v>43126</v>
      </c>
      <c r="Y158" s="23" t="s">
        <v>45</v>
      </c>
      <c r="Z158" s="23">
        <v>4600008052</v>
      </c>
      <c r="AA158" s="29">
        <f t="shared" si="2"/>
        <v>1</v>
      </c>
      <c r="AB158" s="22" t="s">
        <v>560</v>
      </c>
      <c r="AC158" s="22">
        <v>43449</v>
      </c>
      <c r="AD158" s="22" t="s">
        <v>317</v>
      </c>
      <c r="AE158" s="22"/>
      <c r="AF158" s="23" t="s">
        <v>561</v>
      </c>
      <c r="AG158" s="23" t="s">
        <v>517</v>
      </c>
      <c r="AH158" s="20" t="s">
        <v>518</v>
      </c>
    </row>
    <row r="159" spans="1:34" s="20" customFormat="1" ht="63" customHeight="1" x14ac:dyDescent="0.2">
      <c r="A159" s="21" t="s">
        <v>320</v>
      </c>
      <c r="B159" s="22">
        <v>86121504</v>
      </c>
      <c r="C159" s="23" t="s">
        <v>562</v>
      </c>
      <c r="D159" s="24">
        <v>43101</v>
      </c>
      <c r="E159" s="23" t="s">
        <v>545</v>
      </c>
      <c r="F159" s="23" t="s">
        <v>504</v>
      </c>
      <c r="G159" s="23" t="s">
        <v>546</v>
      </c>
      <c r="H159" s="25" t="s">
        <v>563</v>
      </c>
      <c r="I159" s="25">
        <v>729600000</v>
      </c>
      <c r="J159" s="23" t="s">
        <v>347</v>
      </c>
      <c r="K159" s="23" t="s">
        <v>45</v>
      </c>
      <c r="L159" s="22" t="s">
        <v>547</v>
      </c>
      <c r="M159" s="22" t="s">
        <v>548</v>
      </c>
      <c r="N159" s="21">
        <v>3835510</v>
      </c>
      <c r="O159" s="26" t="s">
        <v>549</v>
      </c>
      <c r="P159" s="23" t="s">
        <v>550</v>
      </c>
      <c r="Q159" s="23" t="s">
        <v>551</v>
      </c>
      <c r="R159" s="23" t="s">
        <v>552</v>
      </c>
      <c r="S159" s="23">
        <v>20179</v>
      </c>
      <c r="T159" s="23" t="s">
        <v>551</v>
      </c>
      <c r="U159" s="22" t="s">
        <v>553</v>
      </c>
      <c r="V159" s="22">
        <v>8066</v>
      </c>
      <c r="W159" s="27">
        <v>20525</v>
      </c>
      <c r="X159" s="28">
        <v>43126</v>
      </c>
      <c r="Y159" s="23" t="s">
        <v>45</v>
      </c>
      <c r="Z159" s="23">
        <v>4600008051</v>
      </c>
      <c r="AA159" s="29">
        <f t="shared" si="2"/>
        <v>1</v>
      </c>
      <c r="AB159" s="22" t="s">
        <v>564</v>
      </c>
      <c r="AC159" s="22">
        <v>43449</v>
      </c>
      <c r="AD159" s="22" t="s">
        <v>317</v>
      </c>
      <c r="AE159" s="22"/>
      <c r="AF159" s="23" t="s">
        <v>565</v>
      </c>
      <c r="AG159" s="23" t="s">
        <v>517</v>
      </c>
      <c r="AH159" s="20" t="s">
        <v>518</v>
      </c>
    </row>
    <row r="160" spans="1:34" s="20" customFormat="1" ht="63" customHeight="1" x14ac:dyDescent="0.2">
      <c r="A160" s="21" t="s">
        <v>320</v>
      </c>
      <c r="B160" s="22">
        <v>86121504</v>
      </c>
      <c r="C160" s="23" t="s">
        <v>566</v>
      </c>
      <c r="D160" s="24">
        <v>43101</v>
      </c>
      <c r="E160" s="23" t="s">
        <v>545</v>
      </c>
      <c r="F160" s="23" t="s">
        <v>504</v>
      </c>
      <c r="G160" s="23" t="s">
        <v>546</v>
      </c>
      <c r="H160" s="25">
        <v>172000000</v>
      </c>
      <c r="I160" s="25">
        <v>172000000</v>
      </c>
      <c r="J160" s="23" t="s">
        <v>347</v>
      </c>
      <c r="K160" s="23" t="s">
        <v>45</v>
      </c>
      <c r="L160" s="22" t="s">
        <v>547</v>
      </c>
      <c r="M160" s="22" t="s">
        <v>548</v>
      </c>
      <c r="N160" s="21">
        <v>3835510</v>
      </c>
      <c r="O160" s="26" t="s">
        <v>549</v>
      </c>
      <c r="P160" s="23" t="s">
        <v>550</v>
      </c>
      <c r="Q160" s="23" t="s">
        <v>551</v>
      </c>
      <c r="R160" s="23" t="s">
        <v>552</v>
      </c>
      <c r="S160" s="23">
        <v>20179</v>
      </c>
      <c r="T160" s="23" t="s">
        <v>551</v>
      </c>
      <c r="U160" s="22" t="s">
        <v>553</v>
      </c>
      <c r="V160" s="22">
        <v>8064</v>
      </c>
      <c r="W160" s="27">
        <v>20526</v>
      </c>
      <c r="X160" s="28">
        <v>43126</v>
      </c>
      <c r="Y160" s="23" t="s">
        <v>45</v>
      </c>
      <c r="Z160" s="23">
        <v>4600008060</v>
      </c>
      <c r="AA160" s="29">
        <f t="shared" si="2"/>
        <v>1</v>
      </c>
      <c r="AB160" s="22" t="s">
        <v>567</v>
      </c>
      <c r="AC160" s="22">
        <v>43449</v>
      </c>
      <c r="AD160" s="22" t="s">
        <v>317</v>
      </c>
      <c r="AE160" s="22"/>
      <c r="AF160" s="23" t="s">
        <v>568</v>
      </c>
      <c r="AG160" s="23" t="s">
        <v>517</v>
      </c>
      <c r="AH160" s="20" t="s">
        <v>518</v>
      </c>
    </row>
    <row r="161" spans="1:34" s="20" customFormat="1" ht="63" customHeight="1" x14ac:dyDescent="0.2">
      <c r="A161" s="21" t="s">
        <v>320</v>
      </c>
      <c r="B161" s="22">
        <v>86121504</v>
      </c>
      <c r="C161" s="23" t="s">
        <v>569</v>
      </c>
      <c r="D161" s="24">
        <v>43101</v>
      </c>
      <c r="E161" s="23" t="s">
        <v>545</v>
      </c>
      <c r="F161" s="23" t="s">
        <v>504</v>
      </c>
      <c r="G161" s="23" t="s">
        <v>546</v>
      </c>
      <c r="H161" s="25">
        <v>192800000</v>
      </c>
      <c r="I161" s="25">
        <v>192800000</v>
      </c>
      <c r="J161" s="23" t="s">
        <v>347</v>
      </c>
      <c r="K161" s="23" t="s">
        <v>45</v>
      </c>
      <c r="L161" s="22" t="s">
        <v>547</v>
      </c>
      <c r="M161" s="22" t="s">
        <v>548</v>
      </c>
      <c r="N161" s="21">
        <v>3835510</v>
      </c>
      <c r="O161" s="26" t="s">
        <v>549</v>
      </c>
      <c r="P161" s="23" t="s">
        <v>550</v>
      </c>
      <c r="Q161" s="23" t="s">
        <v>551</v>
      </c>
      <c r="R161" s="23" t="s">
        <v>552</v>
      </c>
      <c r="S161" s="23">
        <v>20179</v>
      </c>
      <c r="T161" s="23" t="s">
        <v>551</v>
      </c>
      <c r="U161" s="22" t="s">
        <v>553</v>
      </c>
      <c r="V161" s="22">
        <v>8068</v>
      </c>
      <c r="W161" s="27">
        <v>20527</v>
      </c>
      <c r="X161" s="28">
        <v>43126</v>
      </c>
      <c r="Y161" s="23" t="s">
        <v>45</v>
      </c>
      <c r="Z161" s="23" t="s">
        <v>570</v>
      </c>
      <c r="AA161" s="29">
        <f t="shared" si="2"/>
        <v>1</v>
      </c>
      <c r="AB161" s="22" t="s">
        <v>571</v>
      </c>
      <c r="AC161" s="22">
        <v>43449</v>
      </c>
      <c r="AD161" s="22" t="s">
        <v>317</v>
      </c>
      <c r="AE161" s="22"/>
      <c r="AF161" s="23" t="s">
        <v>572</v>
      </c>
      <c r="AG161" s="23" t="s">
        <v>517</v>
      </c>
      <c r="AH161" s="20" t="s">
        <v>518</v>
      </c>
    </row>
    <row r="162" spans="1:34" s="20" customFormat="1" ht="63" customHeight="1" x14ac:dyDescent="0.2">
      <c r="A162" s="21" t="s">
        <v>320</v>
      </c>
      <c r="B162" s="22">
        <v>86121504</v>
      </c>
      <c r="C162" s="23" t="s">
        <v>573</v>
      </c>
      <c r="D162" s="24">
        <v>43101</v>
      </c>
      <c r="E162" s="23" t="s">
        <v>545</v>
      </c>
      <c r="F162" s="23" t="s">
        <v>504</v>
      </c>
      <c r="G162" s="23" t="s">
        <v>546</v>
      </c>
      <c r="H162" s="25">
        <v>530400000</v>
      </c>
      <c r="I162" s="25">
        <v>530400000</v>
      </c>
      <c r="J162" s="23" t="s">
        <v>347</v>
      </c>
      <c r="K162" s="23" t="s">
        <v>45</v>
      </c>
      <c r="L162" s="22" t="s">
        <v>547</v>
      </c>
      <c r="M162" s="22" t="s">
        <v>548</v>
      </c>
      <c r="N162" s="21">
        <v>3835510</v>
      </c>
      <c r="O162" s="26" t="s">
        <v>549</v>
      </c>
      <c r="P162" s="23" t="s">
        <v>550</v>
      </c>
      <c r="Q162" s="23" t="s">
        <v>551</v>
      </c>
      <c r="R162" s="23" t="s">
        <v>552</v>
      </c>
      <c r="S162" s="23">
        <v>20179</v>
      </c>
      <c r="T162" s="23" t="s">
        <v>551</v>
      </c>
      <c r="U162" s="22" t="s">
        <v>574</v>
      </c>
      <c r="V162" s="22">
        <v>8063</v>
      </c>
      <c r="W162" s="27">
        <v>20528</v>
      </c>
      <c r="X162" s="28">
        <v>43126</v>
      </c>
      <c r="Y162" s="23" t="s">
        <v>45</v>
      </c>
      <c r="Z162" s="23" t="s">
        <v>575</v>
      </c>
      <c r="AA162" s="29">
        <f t="shared" si="2"/>
        <v>1</v>
      </c>
      <c r="AB162" s="22" t="s">
        <v>576</v>
      </c>
      <c r="AC162" s="22">
        <v>43449</v>
      </c>
      <c r="AD162" s="22" t="s">
        <v>317</v>
      </c>
      <c r="AE162" s="22"/>
      <c r="AF162" s="23" t="s">
        <v>577</v>
      </c>
      <c r="AG162" s="23" t="s">
        <v>517</v>
      </c>
      <c r="AH162" s="20" t="s">
        <v>518</v>
      </c>
    </row>
    <row r="163" spans="1:34" s="20" customFormat="1" ht="63" customHeight="1" x14ac:dyDescent="0.2">
      <c r="A163" s="21" t="s">
        <v>320</v>
      </c>
      <c r="B163" s="22">
        <v>90121502</v>
      </c>
      <c r="C163" s="23" t="s">
        <v>578</v>
      </c>
      <c r="D163" s="24">
        <v>43101</v>
      </c>
      <c r="E163" s="23" t="s">
        <v>579</v>
      </c>
      <c r="F163" s="23" t="s">
        <v>353</v>
      </c>
      <c r="G163" s="23" t="s">
        <v>580</v>
      </c>
      <c r="H163" s="25">
        <v>108000000</v>
      </c>
      <c r="I163" s="25">
        <v>108000000</v>
      </c>
      <c r="J163" s="23" t="s">
        <v>347</v>
      </c>
      <c r="K163" s="23" t="s">
        <v>45</v>
      </c>
      <c r="L163" s="22" t="s">
        <v>581</v>
      </c>
      <c r="M163" s="22" t="s">
        <v>46</v>
      </c>
      <c r="N163" s="21">
        <v>3839997</v>
      </c>
      <c r="O163" s="26" t="s">
        <v>582</v>
      </c>
      <c r="P163" s="23" t="s">
        <v>583</v>
      </c>
      <c r="Q163" s="23" t="s">
        <v>511</v>
      </c>
      <c r="R163" s="23" t="s">
        <v>584</v>
      </c>
      <c r="S163" s="23" t="s">
        <v>585</v>
      </c>
      <c r="T163" s="23" t="s">
        <v>586</v>
      </c>
      <c r="U163" s="22" t="s">
        <v>587</v>
      </c>
      <c r="V163" s="22" t="s">
        <v>588</v>
      </c>
      <c r="W163" s="27">
        <v>20536</v>
      </c>
      <c r="X163" s="28">
        <v>43012</v>
      </c>
      <c r="Y163" s="23" t="s">
        <v>45</v>
      </c>
      <c r="Z163" s="23">
        <v>4600007506</v>
      </c>
      <c r="AA163" s="29">
        <f t="shared" si="2"/>
        <v>1</v>
      </c>
      <c r="AB163" s="22" t="s">
        <v>589</v>
      </c>
      <c r="AC163" s="22">
        <v>43465</v>
      </c>
      <c r="AD163" s="22" t="s">
        <v>317</v>
      </c>
      <c r="AE163" s="22"/>
      <c r="AF163" s="23" t="s">
        <v>590</v>
      </c>
      <c r="AG163" s="23" t="s">
        <v>47</v>
      </c>
      <c r="AH163" s="20" t="s">
        <v>518</v>
      </c>
    </row>
    <row r="164" spans="1:34" s="20" customFormat="1" ht="63" customHeight="1" x14ac:dyDescent="0.2">
      <c r="A164" s="21" t="s">
        <v>320</v>
      </c>
      <c r="B164" s="22">
        <v>90121502</v>
      </c>
      <c r="C164" s="23" t="s">
        <v>578</v>
      </c>
      <c r="D164" s="24">
        <v>43101</v>
      </c>
      <c r="E164" s="23" t="s">
        <v>579</v>
      </c>
      <c r="F164" s="23" t="s">
        <v>353</v>
      </c>
      <c r="G164" s="23" t="s">
        <v>591</v>
      </c>
      <c r="H164" s="25">
        <v>52000000</v>
      </c>
      <c r="I164" s="25">
        <v>52000000</v>
      </c>
      <c r="J164" s="23" t="s">
        <v>347</v>
      </c>
      <c r="K164" s="23" t="s">
        <v>45</v>
      </c>
      <c r="L164" s="22" t="s">
        <v>581</v>
      </c>
      <c r="M164" s="22" t="s">
        <v>46</v>
      </c>
      <c r="N164" s="21">
        <v>3839997</v>
      </c>
      <c r="O164" s="26" t="s">
        <v>582</v>
      </c>
      <c r="P164" s="23" t="s">
        <v>583</v>
      </c>
      <c r="Q164" s="23" t="s">
        <v>511</v>
      </c>
      <c r="R164" s="23" t="s">
        <v>584</v>
      </c>
      <c r="S164" s="23" t="s">
        <v>585</v>
      </c>
      <c r="T164" s="23" t="s">
        <v>586</v>
      </c>
      <c r="U164" s="22" t="s">
        <v>587</v>
      </c>
      <c r="V164" s="22" t="s">
        <v>588</v>
      </c>
      <c r="W164" s="27">
        <v>20537</v>
      </c>
      <c r="X164" s="28">
        <v>43012</v>
      </c>
      <c r="Y164" s="23" t="s">
        <v>45</v>
      </c>
      <c r="Z164" s="23">
        <v>4600007506</v>
      </c>
      <c r="AA164" s="29">
        <f t="shared" si="2"/>
        <v>1</v>
      </c>
      <c r="AB164" s="22" t="s">
        <v>589</v>
      </c>
      <c r="AC164" s="22"/>
      <c r="AD164" s="22" t="s">
        <v>317</v>
      </c>
      <c r="AE164" s="22"/>
      <c r="AF164" s="23" t="s">
        <v>590</v>
      </c>
      <c r="AG164" s="23" t="s">
        <v>47</v>
      </c>
      <c r="AH164" s="20" t="s">
        <v>518</v>
      </c>
    </row>
    <row r="165" spans="1:34" s="20" customFormat="1" ht="63" customHeight="1" x14ac:dyDescent="0.2">
      <c r="A165" s="21" t="s">
        <v>320</v>
      </c>
      <c r="B165" s="22">
        <v>80111504</v>
      </c>
      <c r="C165" s="23" t="s">
        <v>592</v>
      </c>
      <c r="D165" s="24">
        <v>43101</v>
      </c>
      <c r="E165" s="23" t="s">
        <v>593</v>
      </c>
      <c r="F165" s="23" t="s">
        <v>504</v>
      </c>
      <c r="G165" s="23" t="s">
        <v>546</v>
      </c>
      <c r="H165" s="25">
        <v>157958037</v>
      </c>
      <c r="I165" s="25">
        <v>157958037</v>
      </c>
      <c r="J165" s="23" t="s">
        <v>347</v>
      </c>
      <c r="K165" s="23" t="s">
        <v>45</v>
      </c>
      <c r="L165" s="22" t="s">
        <v>594</v>
      </c>
      <c r="M165" s="22" t="s">
        <v>595</v>
      </c>
      <c r="N165" s="21">
        <v>3838471</v>
      </c>
      <c r="O165" s="26" t="s">
        <v>596</v>
      </c>
      <c r="P165" s="23" t="s">
        <v>597</v>
      </c>
      <c r="Q165" s="23" t="s">
        <v>598</v>
      </c>
      <c r="R165" s="23" t="s">
        <v>552</v>
      </c>
      <c r="S165" s="23" t="s">
        <v>599</v>
      </c>
      <c r="T165" s="23" t="s">
        <v>600</v>
      </c>
      <c r="U165" s="22" t="s">
        <v>601</v>
      </c>
      <c r="V165" s="22" t="s">
        <v>602</v>
      </c>
      <c r="W165" s="27">
        <v>20538</v>
      </c>
      <c r="X165" s="28">
        <v>43118</v>
      </c>
      <c r="Y165" s="23" t="s">
        <v>45</v>
      </c>
      <c r="Z165" s="23">
        <v>4600007999</v>
      </c>
      <c r="AA165" s="29">
        <f t="shared" si="2"/>
        <v>1</v>
      </c>
      <c r="AB165" s="22" t="s">
        <v>603</v>
      </c>
      <c r="AC165" s="22"/>
      <c r="AD165" s="22" t="s">
        <v>317</v>
      </c>
      <c r="AE165" s="22"/>
      <c r="AF165" s="23" t="s">
        <v>604</v>
      </c>
      <c r="AG165" s="23" t="s">
        <v>47</v>
      </c>
      <c r="AH165" s="20" t="s">
        <v>518</v>
      </c>
    </row>
    <row r="166" spans="1:34" s="20" customFormat="1" ht="63" customHeight="1" x14ac:dyDescent="0.2">
      <c r="A166" s="21" t="s">
        <v>320</v>
      </c>
      <c r="B166" s="22">
        <v>78111808</v>
      </c>
      <c r="C166" s="23" t="s">
        <v>605</v>
      </c>
      <c r="D166" s="24">
        <v>43101</v>
      </c>
      <c r="E166" s="23" t="s">
        <v>606</v>
      </c>
      <c r="F166" s="23" t="s">
        <v>348</v>
      </c>
      <c r="G166" s="23" t="s">
        <v>546</v>
      </c>
      <c r="H166" s="25">
        <v>85000000</v>
      </c>
      <c r="I166" s="25">
        <v>85000000</v>
      </c>
      <c r="J166" s="23" t="s">
        <v>347</v>
      </c>
      <c r="K166" s="23" t="s">
        <v>45</v>
      </c>
      <c r="L166" s="22" t="s">
        <v>607</v>
      </c>
      <c r="M166" s="22" t="s">
        <v>608</v>
      </c>
      <c r="N166" s="21">
        <v>3835234</v>
      </c>
      <c r="O166" s="26" t="s">
        <v>609</v>
      </c>
      <c r="P166" s="23" t="s">
        <v>610</v>
      </c>
      <c r="Q166" s="23" t="s">
        <v>611</v>
      </c>
      <c r="R166" s="23" t="s">
        <v>612</v>
      </c>
      <c r="S166" s="23">
        <v>20174001</v>
      </c>
      <c r="T166" s="23" t="s">
        <v>613</v>
      </c>
      <c r="U166" s="22" t="s">
        <v>614</v>
      </c>
      <c r="V166" s="22" t="s">
        <v>615</v>
      </c>
      <c r="W166" s="27">
        <v>20611</v>
      </c>
      <c r="X166" s="28">
        <v>43116</v>
      </c>
      <c r="Y166" s="23"/>
      <c r="Z166" s="23">
        <v>4600008068</v>
      </c>
      <c r="AA166" s="29" t="str">
        <f t="shared" si="2"/>
        <v>Información incompleta</v>
      </c>
      <c r="AB166" s="22" t="s">
        <v>616</v>
      </c>
      <c r="AC166" s="22"/>
      <c r="AD166" s="22"/>
      <c r="AE166" s="22"/>
      <c r="AF166" s="23" t="s">
        <v>617</v>
      </c>
      <c r="AG166" s="23" t="s">
        <v>47</v>
      </c>
      <c r="AH166" s="20" t="s">
        <v>518</v>
      </c>
    </row>
    <row r="167" spans="1:34" s="20" customFormat="1" ht="63" customHeight="1" x14ac:dyDescent="0.2">
      <c r="A167" s="21" t="s">
        <v>320</v>
      </c>
      <c r="B167" s="22">
        <v>80111620</v>
      </c>
      <c r="C167" s="23" t="s">
        <v>618</v>
      </c>
      <c r="D167" s="24">
        <v>43101</v>
      </c>
      <c r="E167" s="23" t="s">
        <v>619</v>
      </c>
      <c r="F167" s="23" t="s">
        <v>620</v>
      </c>
      <c r="G167" s="23" t="s">
        <v>621</v>
      </c>
      <c r="H167" s="25">
        <v>119963346</v>
      </c>
      <c r="I167" s="25">
        <v>119963346</v>
      </c>
      <c r="J167" s="23" t="s">
        <v>347</v>
      </c>
      <c r="K167" s="23" t="s">
        <v>45</v>
      </c>
      <c r="L167" s="22" t="s">
        <v>622</v>
      </c>
      <c r="M167" s="22" t="s">
        <v>623</v>
      </c>
      <c r="N167" s="21" t="s">
        <v>624</v>
      </c>
      <c r="O167" s="26" t="s">
        <v>625</v>
      </c>
      <c r="P167" s="23" t="s">
        <v>597</v>
      </c>
      <c r="Q167" s="23" t="s">
        <v>626</v>
      </c>
      <c r="R167" s="23" t="s">
        <v>627</v>
      </c>
      <c r="S167" s="23" t="s">
        <v>628</v>
      </c>
      <c r="T167" s="23" t="s">
        <v>629</v>
      </c>
      <c r="U167" s="22" t="s">
        <v>630</v>
      </c>
      <c r="V167" s="22">
        <v>8053</v>
      </c>
      <c r="W167" s="27">
        <v>20685</v>
      </c>
      <c r="X167" s="28">
        <v>43126</v>
      </c>
      <c r="Y167" s="23" t="s">
        <v>45</v>
      </c>
      <c r="Z167" s="23" t="s">
        <v>631</v>
      </c>
      <c r="AA167" s="29">
        <f t="shared" si="2"/>
        <v>1</v>
      </c>
      <c r="AB167" s="22" t="s">
        <v>632</v>
      </c>
      <c r="AC167" s="22">
        <v>43829</v>
      </c>
      <c r="AD167" s="22" t="s">
        <v>317</v>
      </c>
      <c r="AE167" s="22"/>
      <c r="AF167" s="23" t="s">
        <v>633</v>
      </c>
      <c r="AG167" s="23" t="s">
        <v>517</v>
      </c>
      <c r="AH167" s="20" t="s">
        <v>634</v>
      </c>
    </row>
    <row r="168" spans="1:34" s="20" customFormat="1" ht="63" customHeight="1" x14ac:dyDescent="0.2">
      <c r="A168" s="21" t="s">
        <v>320</v>
      </c>
      <c r="B168" s="22">
        <v>80111620</v>
      </c>
      <c r="C168" s="23" t="s">
        <v>635</v>
      </c>
      <c r="D168" s="24">
        <v>43101</v>
      </c>
      <c r="E168" s="23" t="s">
        <v>619</v>
      </c>
      <c r="F168" s="23" t="s">
        <v>620</v>
      </c>
      <c r="G168" s="23" t="s">
        <v>621</v>
      </c>
      <c r="H168" s="25">
        <v>119963346</v>
      </c>
      <c r="I168" s="25">
        <v>119963346</v>
      </c>
      <c r="J168" s="23" t="s">
        <v>347</v>
      </c>
      <c r="K168" s="23" t="s">
        <v>45</v>
      </c>
      <c r="L168" s="22" t="s">
        <v>622</v>
      </c>
      <c r="M168" s="22" t="s">
        <v>623</v>
      </c>
      <c r="N168" s="21" t="s">
        <v>624</v>
      </c>
      <c r="O168" s="26" t="s">
        <v>625</v>
      </c>
      <c r="P168" s="23" t="s">
        <v>597</v>
      </c>
      <c r="Q168" s="23" t="s">
        <v>626</v>
      </c>
      <c r="R168" s="23" t="s">
        <v>627</v>
      </c>
      <c r="S168" s="23" t="s">
        <v>628</v>
      </c>
      <c r="T168" s="23" t="s">
        <v>629</v>
      </c>
      <c r="U168" s="22" t="s">
        <v>630</v>
      </c>
      <c r="V168" s="22">
        <v>8054</v>
      </c>
      <c r="W168" s="27">
        <v>20686</v>
      </c>
      <c r="X168" s="28">
        <v>43126</v>
      </c>
      <c r="Y168" s="23" t="s">
        <v>45</v>
      </c>
      <c r="Z168" s="23" t="s">
        <v>636</v>
      </c>
      <c r="AA168" s="29">
        <f t="shared" si="2"/>
        <v>1</v>
      </c>
      <c r="AB168" s="22" t="s">
        <v>637</v>
      </c>
      <c r="AC168" s="22">
        <v>43829</v>
      </c>
      <c r="AD168" s="22" t="s">
        <v>317</v>
      </c>
      <c r="AE168" s="22"/>
      <c r="AF168" s="23" t="s">
        <v>638</v>
      </c>
      <c r="AG168" s="23" t="s">
        <v>517</v>
      </c>
      <c r="AH168" s="20" t="s">
        <v>634</v>
      </c>
    </row>
    <row r="169" spans="1:34" s="20" customFormat="1" ht="63" customHeight="1" x14ac:dyDescent="0.2">
      <c r="A169" s="21" t="s">
        <v>320</v>
      </c>
      <c r="B169" s="22">
        <v>80111620</v>
      </c>
      <c r="C169" s="23" t="s">
        <v>639</v>
      </c>
      <c r="D169" s="24">
        <v>43101</v>
      </c>
      <c r="E169" s="23" t="s">
        <v>619</v>
      </c>
      <c r="F169" s="23" t="s">
        <v>620</v>
      </c>
      <c r="G169" s="23" t="s">
        <v>621</v>
      </c>
      <c r="H169" s="25">
        <v>90206754</v>
      </c>
      <c r="I169" s="25">
        <v>90206754</v>
      </c>
      <c r="J169" s="23" t="s">
        <v>347</v>
      </c>
      <c r="K169" s="23" t="s">
        <v>45</v>
      </c>
      <c r="L169" s="22" t="s">
        <v>622</v>
      </c>
      <c r="M169" s="22" t="s">
        <v>623</v>
      </c>
      <c r="N169" s="21" t="s">
        <v>624</v>
      </c>
      <c r="O169" s="26" t="s">
        <v>625</v>
      </c>
      <c r="P169" s="23" t="s">
        <v>597</v>
      </c>
      <c r="Q169" s="23" t="s">
        <v>626</v>
      </c>
      <c r="R169" s="23" t="s">
        <v>627</v>
      </c>
      <c r="S169" s="23" t="s">
        <v>628</v>
      </c>
      <c r="T169" s="23" t="s">
        <v>629</v>
      </c>
      <c r="U169" s="22" t="s">
        <v>630</v>
      </c>
      <c r="V169" s="22">
        <v>8055</v>
      </c>
      <c r="W169" s="27">
        <v>20687</v>
      </c>
      <c r="X169" s="28">
        <v>43126</v>
      </c>
      <c r="Y169" s="23" t="s">
        <v>45</v>
      </c>
      <c r="Z169" s="23" t="s">
        <v>640</v>
      </c>
      <c r="AA169" s="29">
        <f t="shared" si="2"/>
        <v>1</v>
      </c>
      <c r="AB169" s="22" t="s">
        <v>641</v>
      </c>
      <c r="AC169" s="22">
        <v>43829</v>
      </c>
      <c r="AD169" s="22" t="s">
        <v>317</v>
      </c>
      <c r="AE169" s="22"/>
      <c r="AF169" s="23" t="s">
        <v>633</v>
      </c>
      <c r="AG169" s="23" t="s">
        <v>517</v>
      </c>
      <c r="AH169" s="20" t="s">
        <v>634</v>
      </c>
    </row>
    <row r="170" spans="1:34" s="20" customFormat="1" ht="63" customHeight="1" x14ac:dyDescent="0.2">
      <c r="A170" s="21" t="s">
        <v>320</v>
      </c>
      <c r="B170" s="22">
        <v>78111808</v>
      </c>
      <c r="C170" s="23" t="s">
        <v>605</v>
      </c>
      <c r="D170" s="24">
        <v>43101</v>
      </c>
      <c r="E170" s="23" t="s">
        <v>606</v>
      </c>
      <c r="F170" s="23" t="s">
        <v>348</v>
      </c>
      <c r="G170" s="23" t="s">
        <v>642</v>
      </c>
      <c r="H170" s="25">
        <v>120000000</v>
      </c>
      <c r="I170" s="25">
        <v>120000000</v>
      </c>
      <c r="J170" s="23" t="s">
        <v>347</v>
      </c>
      <c r="K170" s="23" t="s">
        <v>45</v>
      </c>
      <c r="L170" s="22" t="s">
        <v>643</v>
      </c>
      <c r="M170" s="22" t="s">
        <v>644</v>
      </c>
      <c r="N170" s="21" t="s">
        <v>645</v>
      </c>
      <c r="O170" s="26" t="s">
        <v>646</v>
      </c>
      <c r="P170" s="23" t="s">
        <v>647</v>
      </c>
      <c r="Q170" s="23" t="s">
        <v>648</v>
      </c>
      <c r="R170" s="23" t="s">
        <v>649</v>
      </c>
      <c r="S170" s="23">
        <v>20168001</v>
      </c>
      <c r="T170" s="23" t="s">
        <v>648</v>
      </c>
      <c r="U170" s="22" t="s">
        <v>650</v>
      </c>
      <c r="V170" s="22" t="s">
        <v>615</v>
      </c>
      <c r="W170" s="27">
        <v>20691</v>
      </c>
      <c r="X170" s="28">
        <v>43116</v>
      </c>
      <c r="Y170" s="23"/>
      <c r="Z170" s="23"/>
      <c r="AA170" s="29">
        <f t="shared" si="2"/>
        <v>0.33</v>
      </c>
      <c r="AB170" s="22"/>
      <c r="AC170" s="22"/>
      <c r="AD170" s="22"/>
      <c r="AE170" s="22"/>
      <c r="AF170" s="23" t="s">
        <v>643</v>
      </c>
      <c r="AG170" s="23" t="s">
        <v>47</v>
      </c>
      <c r="AH170" s="20" t="s">
        <v>518</v>
      </c>
    </row>
    <row r="171" spans="1:34" s="20" customFormat="1" ht="63" customHeight="1" x14ac:dyDescent="0.2">
      <c r="A171" s="21" t="s">
        <v>320</v>
      </c>
      <c r="B171" s="22">
        <v>86131901</v>
      </c>
      <c r="C171" s="23" t="s">
        <v>651</v>
      </c>
      <c r="D171" s="24">
        <v>43101</v>
      </c>
      <c r="E171" s="23" t="s">
        <v>503</v>
      </c>
      <c r="F171" s="23" t="s">
        <v>504</v>
      </c>
      <c r="G171" s="23" t="s">
        <v>591</v>
      </c>
      <c r="H171" s="25">
        <v>3500000000</v>
      </c>
      <c r="I171" s="25">
        <v>3500000000</v>
      </c>
      <c r="J171" s="23" t="s">
        <v>347</v>
      </c>
      <c r="K171" s="23" t="s">
        <v>45</v>
      </c>
      <c r="L171" s="22" t="s">
        <v>652</v>
      </c>
      <c r="M171" s="22" t="s">
        <v>653</v>
      </c>
      <c r="N171" s="21">
        <v>3838561</v>
      </c>
      <c r="O171" s="26" t="s">
        <v>537</v>
      </c>
      <c r="P171" s="23" t="s">
        <v>654</v>
      </c>
      <c r="Q171" s="23" t="s">
        <v>655</v>
      </c>
      <c r="R171" s="23" t="s">
        <v>656</v>
      </c>
      <c r="S171" s="23" t="s">
        <v>657</v>
      </c>
      <c r="T171" s="23" t="s">
        <v>658</v>
      </c>
      <c r="U171" s="22" t="s">
        <v>659</v>
      </c>
      <c r="V171" s="22">
        <v>8067</v>
      </c>
      <c r="W171" s="27">
        <v>20798</v>
      </c>
      <c r="X171" s="28">
        <v>43126</v>
      </c>
      <c r="Y171" s="23" t="s">
        <v>45</v>
      </c>
      <c r="Z171" s="23" t="s">
        <v>660</v>
      </c>
      <c r="AA171" s="29">
        <f t="shared" si="2"/>
        <v>1</v>
      </c>
      <c r="AB171" s="22" t="s">
        <v>661</v>
      </c>
      <c r="AC171" s="22">
        <v>43373</v>
      </c>
      <c r="AD171" s="22" t="s">
        <v>317</v>
      </c>
      <c r="AE171" s="22"/>
      <c r="AF171" s="23" t="s">
        <v>662</v>
      </c>
      <c r="AG171" s="23" t="s">
        <v>663</v>
      </c>
      <c r="AH171" s="20" t="s">
        <v>518</v>
      </c>
    </row>
    <row r="172" spans="1:34" s="20" customFormat="1" ht="63" customHeight="1" x14ac:dyDescent="0.2">
      <c r="A172" s="21" t="s">
        <v>320</v>
      </c>
      <c r="B172" s="22">
        <v>85101706</v>
      </c>
      <c r="C172" s="23" t="s">
        <v>664</v>
      </c>
      <c r="D172" s="24">
        <v>43101</v>
      </c>
      <c r="E172" s="23" t="s">
        <v>665</v>
      </c>
      <c r="F172" s="23" t="s">
        <v>353</v>
      </c>
      <c r="G172" s="23" t="s">
        <v>591</v>
      </c>
      <c r="H172" s="25">
        <v>128749500</v>
      </c>
      <c r="I172" s="25">
        <v>128749500</v>
      </c>
      <c r="J172" s="23" t="s">
        <v>347</v>
      </c>
      <c r="K172" s="23" t="s">
        <v>45</v>
      </c>
      <c r="L172" s="22" t="s">
        <v>594</v>
      </c>
      <c r="M172" s="22" t="s">
        <v>595</v>
      </c>
      <c r="N172" s="21">
        <v>3838470</v>
      </c>
      <c r="O172" s="26" t="s">
        <v>666</v>
      </c>
      <c r="P172" s="23" t="s">
        <v>583</v>
      </c>
      <c r="Q172" s="23" t="s">
        <v>667</v>
      </c>
      <c r="R172" s="23" t="s">
        <v>668</v>
      </c>
      <c r="S172" s="23" t="s">
        <v>669</v>
      </c>
      <c r="T172" s="23" t="s">
        <v>670</v>
      </c>
      <c r="U172" s="22" t="s">
        <v>671</v>
      </c>
      <c r="V172" s="22" t="s">
        <v>672</v>
      </c>
      <c r="W172" s="27">
        <v>20887</v>
      </c>
      <c r="X172" s="28">
        <v>43047</v>
      </c>
      <c r="Y172" s="23" t="s">
        <v>45</v>
      </c>
      <c r="Z172" s="23" t="s">
        <v>673</v>
      </c>
      <c r="AA172" s="29">
        <f t="shared" si="2"/>
        <v>1</v>
      </c>
      <c r="AB172" s="22" t="s">
        <v>674</v>
      </c>
      <c r="AC172" s="22"/>
      <c r="AD172" s="22" t="s">
        <v>317</v>
      </c>
      <c r="AE172" s="22"/>
      <c r="AF172" s="23" t="s">
        <v>675</v>
      </c>
      <c r="AG172" s="23" t="s">
        <v>47</v>
      </c>
      <c r="AH172" s="20" t="s">
        <v>518</v>
      </c>
    </row>
    <row r="173" spans="1:34" s="20" customFormat="1" ht="63" customHeight="1" x14ac:dyDescent="0.2">
      <c r="A173" s="21" t="s">
        <v>320</v>
      </c>
      <c r="B173" s="22">
        <v>80111620</v>
      </c>
      <c r="C173" s="23" t="s">
        <v>676</v>
      </c>
      <c r="D173" s="24">
        <v>43101</v>
      </c>
      <c r="E173" s="23" t="s">
        <v>579</v>
      </c>
      <c r="F173" s="23" t="s">
        <v>677</v>
      </c>
      <c r="G173" s="23" t="s">
        <v>591</v>
      </c>
      <c r="H173" s="25">
        <v>33000000000</v>
      </c>
      <c r="I173" s="25">
        <v>33000000000</v>
      </c>
      <c r="J173" s="23" t="s">
        <v>347</v>
      </c>
      <c r="K173" s="23" t="s">
        <v>45</v>
      </c>
      <c r="L173" s="22" t="s">
        <v>594</v>
      </c>
      <c r="M173" s="22" t="s">
        <v>595</v>
      </c>
      <c r="N173" s="21">
        <v>3838470</v>
      </c>
      <c r="O173" s="26" t="s">
        <v>666</v>
      </c>
      <c r="P173" s="23" t="s">
        <v>583</v>
      </c>
      <c r="Q173" s="23" t="s">
        <v>667</v>
      </c>
      <c r="R173" s="23" t="s">
        <v>678</v>
      </c>
      <c r="S173" s="23" t="s">
        <v>585</v>
      </c>
      <c r="T173" s="23" t="s">
        <v>670</v>
      </c>
      <c r="U173" s="22" t="s">
        <v>679</v>
      </c>
      <c r="V173" s="22" t="s">
        <v>680</v>
      </c>
      <c r="W173" s="27">
        <v>20889</v>
      </c>
      <c r="X173" s="28">
        <v>43062</v>
      </c>
      <c r="Y173" s="23" t="s">
        <v>681</v>
      </c>
      <c r="Z173" s="23" t="s">
        <v>682</v>
      </c>
      <c r="AA173" s="29">
        <f t="shared" si="2"/>
        <v>1</v>
      </c>
      <c r="AB173" s="22" t="s">
        <v>683</v>
      </c>
      <c r="AC173" s="22">
        <v>43366</v>
      </c>
      <c r="AD173" s="22" t="s">
        <v>317</v>
      </c>
      <c r="AE173" s="22"/>
      <c r="AF173" s="23" t="s">
        <v>594</v>
      </c>
      <c r="AG173" s="23" t="s">
        <v>47</v>
      </c>
      <c r="AH173" s="20" t="s">
        <v>518</v>
      </c>
    </row>
    <row r="174" spans="1:34" s="20" customFormat="1" ht="63" customHeight="1" x14ac:dyDescent="0.2">
      <c r="A174" s="21" t="s">
        <v>320</v>
      </c>
      <c r="B174" s="22">
        <v>86121502</v>
      </c>
      <c r="C174" s="23" t="s">
        <v>684</v>
      </c>
      <c r="D174" s="24">
        <v>43101</v>
      </c>
      <c r="E174" s="23" t="s">
        <v>503</v>
      </c>
      <c r="F174" s="23" t="s">
        <v>504</v>
      </c>
      <c r="G174" s="23" t="s">
        <v>591</v>
      </c>
      <c r="H174" s="25">
        <v>5294838050</v>
      </c>
      <c r="I174" s="25">
        <v>5294838050</v>
      </c>
      <c r="J174" s="23" t="s">
        <v>347</v>
      </c>
      <c r="K174" s="23" t="s">
        <v>45</v>
      </c>
      <c r="L174" s="22" t="s">
        <v>506</v>
      </c>
      <c r="M174" s="22" t="s">
        <v>507</v>
      </c>
      <c r="N174" s="21" t="s">
        <v>508</v>
      </c>
      <c r="O174" s="26" t="s">
        <v>509</v>
      </c>
      <c r="P174" s="23" t="s">
        <v>510</v>
      </c>
      <c r="Q174" s="23" t="s">
        <v>511</v>
      </c>
      <c r="R174" s="23" t="s">
        <v>512</v>
      </c>
      <c r="S174" s="23" t="s">
        <v>513</v>
      </c>
      <c r="T174" s="23" t="s">
        <v>511</v>
      </c>
      <c r="U174" s="22" t="s">
        <v>514</v>
      </c>
      <c r="V174" s="22">
        <v>8076</v>
      </c>
      <c r="W174" s="27">
        <v>20914</v>
      </c>
      <c r="X174" s="28">
        <v>43126</v>
      </c>
      <c r="Y174" s="23" t="s">
        <v>45</v>
      </c>
      <c r="Z174" s="23" t="s">
        <v>685</v>
      </c>
      <c r="AA174" s="29">
        <f t="shared" si="2"/>
        <v>1</v>
      </c>
      <c r="AB174" s="22" t="s">
        <v>686</v>
      </c>
      <c r="AC174" s="22">
        <v>43427</v>
      </c>
      <c r="AD174" s="22" t="s">
        <v>317</v>
      </c>
      <c r="AE174" s="22"/>
      <c r="AF174" s="23" t="s">
        <v>687</v>
      </c>
      <c r="AG174" s="23" t="s">
        <v>47</v>
      </c>
      <c r="AH174" s="20" t="s">
        <v>518</v>
      </c>
    </row>
    <row r="175" spans="1:34" s="20" customFormat="1" ht="63" customHeight="1" x14ac:dyDescent="0.2">
      <c r="A175" s="21" t="s">
        <v>320</v>
      </c>
      <c r="B175" s="22">
        <v>86111602</v>
      </c>
      <c r="C175" s="23" t="s">
        <v>688</v>
      </c>
      <c r="D175" s="24">
        <v>43101</v>
      </c>
      <c r="E175" s="23" t="s">
        <v>689</v>
      </c>
      <c r="F175" s="23" t="s">
        <v>353</v>
      </c>
      <c r="G175" s="23" t="s">
        <v>690</v>
      </c>
      <c r="H175" s="25">
        <v>128689730</v>
      </c>
      <c r="I175" s="25">
        <v>128689730</v>
      </c>
      <c r="J175" s="23" t="s">
        <v>347</v>
      </c>
      <c r="K175" s="23" t="s">
        <v>45</v>
      </c>
      <c r="L175" s="22" t="s">
        <v>691</v>
      </c>
      <c r="M175" s="22" t="s">
        <v>692</v>
      </c>
      <c r="N175" s="21">
        <v>3835132</v>
      </c>
      <c r="O175" s="26" t="s">
        <v>693</v>
      </c>
      <c r="P175" s="23" t="s">
        <v>694</v>
      </c>
      <c r="Q175" s="23" t="s">
        <v>695</v>
      </c>
      <c r="R175" s="23" t="s">
        <v>696</v>
      </c>
      <c r="S175" s="23" t="s">
        <v>697</v>
      </c>
      <c r="T175" s="23" t="s">
        <v>695</v>
      </c>
      <c r="U175" s="22" t="s">
        <v>698</v>
      </c>
      <c r="V175" s="22">
        <v>6911</v>
      </c>
      <c r="W175" s="27">
        <v>20933</v>
      </c>
      <c r="X175" s="28">
        <v>42863</v>
      </c>
      <c r="Y175" s="23" t="s">
        <v>45</v>
      </c>
      <c r="Z175" s="23" t="s">
        <v>699</v>
      </c>
      <c r="AA175" s="29">
        <f t="shared" si="2"/>
        <v>1</v>
      </c>
      <c r="AB175" s="22" t="s">
        <v>700</v>
      </c>
      <c r="AC175" s="22">
        <v>43251</v>
      </c>
      <c r="AD175" s="22" t="s">
        <v>317</v>
      </c>
      <c r="AE175" s="22"/>
      <c r="AF175" s="23" t="s">
        <v>701</v>
      </c>
      <c r="AG175" s="23" t="s">
        <v>47</v>
      </c>
      <c r="AH175" s="20" t="s">
        <v>518</v>
      </c>
    </row>
    <row r="176" spans="1:34" s="20" customFormat="1" ht="63" customHeight="1" x14ac:dyDescent="0.2">
      <c r="A176" s="21" t="s">
        <v>320</v>
      </c>
      <c r="B176" s="22">
        <v>86111602</v>
      </c>
      <c r="C176" s="23" t="s">
        <v>702</v>
      </c>
      <c r="D176" s="24">
        <v>43101</v>
      </c>
      <c r="E176" s="23" t="s">
        <v>689</v>
      </c>
      <c r="F176" s="23" t="s">
        <v>703</v>
      </c>
      <c r="G176" s="23" t="s">
        <v>690</v>
      </c>
      <c r="H176" s="25">
        <v>495000000</v>
      </c>
      <c r="I176" s="25">
        <v>495000000</v>
      </c>
      <c r="J176" s="23" t="s">
        <v>347</v>
      </c>
      <c r="K176" s="23" t="s">
        <v>45</v>
      </c>
      <c r="L176" s="22" t="s">
        <v>691</v>
      </c>
      <c r="M176" s="22" t="s">
        <v>692</v>
      </c>
      <c r="N176" s="21">
        <v>3835132</v>
      </c>
      <c r="O176" s="26" t="s">
        <v>693</v>
      </c>
      <c r="P176" s="23" t="s">
        <v>704</v>
      </c>
      <c r="Q176" s="23" t="s">
        <v>705</v>
      </c>
      <c r="R176" s="23" t="s">
        <v>706</v>
      </c>
      <c r="S176" s="23" t="s">
        <v>707</v>
      </c>
      <c r="T176" s="23" t="s">
        <v>705</v>
      </c>
      <c r="U176" s="22" t="s">
        <v>708</v>
      </c>
      <c r="V176" s="22">
        <v>6919</v>
      </c>
      <c r="W176" s="27">
        <v>20934</v>
      </c>
      <c r="X176" s="28">
        <v>42863</v>
      </c>
      <c r="Y176" s="23" t="s">
        <v>45</v>
      </c>
      <c r="Z176" s="23" t="s">
        <v>709</v>
      </c>
      <c r="AA176" s="29">
        <f t="shared" si="2"/>
        <v>1</v>
      </c>
      <c r="AB176" s="22" t="s">
        <v>710</v>
      </c>
      <c r="AC176" s="22">
        <v>43251</v>
      </c>
      <c r="AD176" s="22" t="s">
        <v>317</v>
      </c>
      <c r="AE176" s="22"/>
      <c r="AF176" s="23" t="s">
        <v>691</v>
      </c>
      <c r="AG176" s="23" t="s">
        <v>663</v>
      </c>
      <c r="AH176" s="20" t="s">
        <v>711</v>
      </c>
    </row>
    <row r="177" spans="1:34" s="20" customFormat="1" ht="63" customHeight="1" x14ac:dyDescent="0.2">
      <c r="A177" s="21" t="s">
        <v>320</v>
      </c>
      <c r="B177" s="22" t="s">
        <v>712</v>
      </c>
      <c r="C177" s="23" t="s">
        <v>713</v>
      </c>
      <c r="D177" s="24">
        <v>43101</v>
      </c>
      <c r="E177" s="23" t="s">
        <v>689</v>
      </c>
      <c r="F177" s="23" t="s">
        <v>703</v>
      </c>
      <c r="G177" s="23" t="s">
        <v>690</v>
      </c>
      <c r="H177" s="25">
        <v>482784018</v>
      </c>
      <c r="I177" s="25">
        <v>482784018</v>
      </c>
      <c r="J177" s="23" t="s">
        <v>347</v>
      </c>
      <c r="K177" s="23" t="s">
        <v>45</v>
      </c>
      <c r="L177" s="22" t="s">
        <v>622</v>
      </c>
      <c r="M177" s="22" t="s">
        <v>623</v>
      </c>
      <c r="N177" s="21" t="s">
        <v>624</v>
      </c>
      <c r="O177" s="26" t="s">
        <v>625</v>
      </c>
      <c r="P177" s="23" t="s">
        <v>714</v>
      </c>
      <c r="Q177" s="23" t="s">
        <v>715</v>
      </c>
      <c r="R177" s="23" t="s">
        <v>716</v>
      </c>
      <c r="S177" s="23" t="s">
        <v>717</v>
      </c>
      <c r="T177" s="23" t="s">
        <v>715</v>
      </c>
      <c r="U177" s="22" t="s">
        <v>718</v>
      </c>
      <c r="V177" s="22">
        <v>7159</v>
      </c>
      <c r="W177" s="27">
        <v>20935</v>
      </c>
      <c r="X177" s="28">
        <v>42907</v>
      </c>
      <c r="Y177" s="23" t="s">
        <v>45</v>
      </c>
      <c r="Z177" s="23" t="s">
        <v>719</v>
      </c>
      <c r="AA177" s="29">
        <f t="shared" si="2"/>
        <v>1</v>
      </c>
      <c r="AB177" s="22" t="s">
        <v>720</v>
      </c>
      <c r="AC177" s="22">
        <v>43164</v>
      </c>
      <c r="AD177" s="22" t="s">
        <v>317</v>
      </c>
      <c r="AE177" s="22"/>
      <c r="AF177" s="23" t="s">
        <v>721</v>
      </c>
      <c r="AG177" s="23" t="s">
        <v>663</v>
      </c>
      <c r="AH177" s="20" t="s">
        <v>722</v>
      </c>
    </row>
    <row r="178" spans="1:34" s="20" customFormat="1" ht="63" customHeight="1" x14ac:dyDescent="0.2">
      <c r="A178" s="21" t="s">
        <v>320</v>
      </c>
      <c r="B178" s="22">
        <v>43222612</v>
      </c>
      <c r="C178" s="23" t="s">
        <v>723</v>
      </c>
      <c r="D178" s="24">
        <v>43132</v>
      </c>
      <c r="E178" s="23" t="s">
        <v>724</v>
      </c>
      <c r="F178" s="23" t="s">
        <v>703</v>
      </c>
      <c r="G178" s="23" t="s">
        <v>690</v>
      </c>
      <c r="H178" s="25">
        <v>1159468085</v>
      </c>
      <c r="I178" s="25">
        <v>1159468085</v>
      </c>
      <c r="J178" s="23" t="s">
        <v>347</v>
      </c>
      <c r="K178" s="23" t="s">
        <v>45</v>
      </c>
      <c r="L178" s="22" t="s">
        <v>622</v>
      </c>
      <c r="M178" s="22" t="s">
        <v>623</v>
      </c>
      <c r="N178" s="21" t="s">
        <v>624</v>
      </c>
      <c r="O178" s="26" t="s">
        <v>625</v>
      </c>
      <c r="P178" s="23" t="s">
        <v>597</v>
      </c>
      <c r="Q178" s="23" t="s">
        <v>725</v>
      </c>
      <c r="R178" s="23" t="s">
        <v>726</v>
      </c>
      <c r="S178" s="23" t="s">
        <v>727</v>
      </c>
      <c r="T178" s="23" t="s">
        <v>626</v>
      </c>
      <c r="U178" s="22" t="s">
        <v>728</v>
      </c>
      <c r="V178" s="22">
        <v>6281</v>
      </c>
      <c r="W178" s="27">
        <v>21008</v>
      </c>
      <c r="X178" s="28">
        <v>42717</v>
      </c>
      <c r="Y178" s="23" t="s">
        <v>45</v>
      </c>
      <c r="Z178" s="23">
        <v>4600006140</v>
      </c>
      <c r="AA178" s="29">
        <f t="shared" si="2"/>
        <v>1</v>
      </c>
      <c r="AB178" s="22" t="s">
        <v>729</v>
      </c>
      <c r="AC178" s="22">
        <v>43312</v>
      </c>
      <c r="AD178" s="22" t="s">
        <v>317</v>
      </c>
      <c r="AE178" s="22"/>
      <c r="AF178" s="23" t="s">
        <v>730</v>
      </c>
      <c r="AG178" s="23" t="s">
        <v>47</v>
      </c>
      <c r="AH178" s="20" t="s">
        <v>722</v>
      </c>
    </row>
    <row r="179" spans="1:34" s="20" customFormat="1" ht="63" customHeight="1" x14ac:dyDescent="0.2">
      <c r="A179" s="21" t="s">
        <v>320</v>
      </c>
      <c r="B179" s="22">
        <v>86101700</v>
      </c>
      <c r="C179" s="23" t="s">
        <v>731</v>
      </c>
      <c r="D179" s="24">
        <v>43160</v>
      </c>
      <c r="E179" s="23" t="s">
        <v>732</v>
      </c>
      <c r="F179" s="23" t="s">
        <v>677</v>
      </c>
      <c r="G179" s="23" t="s">
        <v>690</v>
      </c>
      <c r="H179" s="25">
        <v>5000000000</v>
      </c>
      <c r="I179" s="25">
        <v>5000000000</v>
      </c>
      <c r="J179" s="23" t="s">
        <v>347</v>
      </c>
      <c r="K179" s="23" t="s">
        <v>45</v>
      </c>
      <c r="L179" s="22" t="s">
        <v>733</v>
      </c>
      <c r="M179" s="22" t="s">
        <v>734</v>
      </c>
      <c r="N179" s="21">
        <v>3835513</v>
      </c>
      <c r="O179" s="26" t="s">
        <v>735</v>
      </c>
      <c r="P179" s="23" t="s">
        <v>736</v>
      </c>
      <c r="Q179" s="23" t="s">
        <v>737</v>
      </c>
      <c r="R179" s="23" t="s">
        <v>738</v>
      </c>
      <c r="S179" s="23" t="s">
        <v>739</v>
      </c>
      <c r="T179" s="23" t="s">
        <v>737</v>
      </c>
      <c r="U179" s="22" t="s">
        <v>740</v>
      </c>
      <c r="V179" s="22"/>
      <c r="W179" s="27">
        <v>21080</v>
      </c>
      <c r="X179" s="28"/>
      <c r="Y179" s="23"/>
      <c r="Z179" s="23"/>
      <c r="AA179" s="29">
        <f t="shared" si="2"/>
        <v>0</v>
      </c>
      <c r="AB179" s="22"/>
      <c r="AC179" s="22"/>
      <c r="AD179" s="22"/>
      <c r="AE179" s="22"/>
      <c r="AF179" s="23" t="s">
        <v>741</v>
      </c>
      <c r="AG179" s="23" t="s">
        <v>47</v>
      </c>
      <c r="AH179" s="20" t="s">
        <v>722</v>
      </c>
    </row>
    <row r="180" spans="1:34" s="20" customFormat="1" ht="63" customHeight="1" x14ac:dyDescent="0.2">
      <c r="A180" s="21" t="s">
        <v>320</v>
      </c>
      <c r="B180" s="22">
        <v>84131600</v>
      </c>
      <c r="C180" s="23" t="s">
        <v>742</v>
      </c>
      <c r="D180" s="24">
        <v>43160</v>
      </c>
      <c r="E180" s="23" t="s">
        <v>532</v>
      </c>
      <c r="F180" s="23" t="s">
        <v>533</v>
      </c>
      <c r="G180" s="23" t="s">
        <v>591</v>
      </c>
      <c r="H180" s="25">
        <v>600000000</v>
      </c>
      <c r="I180" s="25">
        <v>600000000</v>
      </c>
      <c r="J180" s="23" t="s">
        <v>347</v>
      </c>
      <c r="K180" s="23" t="s">
        <v>45</v>
      </c>
      <c r="L180" s="22" t="s">
        <v>506</v>
      </c>
      <c r="M180" s="22" t="s">
        <v>507</v>
      </c>
      <c r="N180" s="21">
        <v>3838499</v>
      </c>
      <c r="O180" s="26" t="s">
        <v>509</v>
      </c>
      <c r="P180" s="23" t="s">
        <v>743</v>
      </c>
      <c r="Q180" s="23" t="s">
        <v>744</v>
      </c>
      <c r="R180" s="23" t="s">
        <v>512</v>
      </c>
      <c r="S180" s="23" t="s">
        <v>513</v>
      </c>
      <c r="T180" s="23" t="s">
        <v>745</v>
      </c>
      <c r="U180" s="22" t="s">
        <v>746</v>
      </c>
      <c r="V180" s="22"/>
      <c r="W180" s="27">
        <v>21111</v>
      </c>
      <c r="X180" s="28"/>
      <c r="Y180" s="23"/>
      <c r="Z180" s="23"/>
      <c r="AA180" s="29">
        <f t="shared" si="2"/>
        <v>0</v>
      </c>
      <c r="AB180" s="22"/>
      <c r="AC180" s="22"/>
      <c r="AD180" s="22"/>
      <c r="AE180" s="22"/>
      <c r="AF180" s="23" t="s">
        <v>527</v>
      </c>
      <c r="AG180" s="23" t="s">
        <v>47</v>
      </c>
      <c r="AH180" s="20" t="s">
        <v>518</v>
      </c>
    </row>
    <row r="181" spans="1:34" s="20" customFormat="1" ht="63" customHeight="1" x14ac:dyDescent="0.2">
      <c r="A181" s="21" t="s">
        <v>320</v>
      </c>
      <c r="B181" s="22">
        <v>86121504</v>
      </c>
      <c r="C181" s="23" t="s">
        <v>747</v>
      </c>
      <c r="D181" s="24">
        <v>43191</v>
      </c>
      <c r="E181" s="23" t="s">
        <v>532</v>
      </c>
      <c r="F181" s="23" t="s">
        <v>533</v>
      </c>
      <c r="G181" s="23" t="s">
        <v>352</v>
      </c>
      <c r="H181" s="25">
        <v>300000000</v>
      </c>
      <c r="I181" s="25">
        <v>300000000</v>
      </c>
      <c r="J181" s="23" t="s">
        <v>347</v>
      </c>
      <c r="K181" s="23" t="s">
        <v>45</v>
      </c>
      <c r="L181" s="22" t="s">
        <v>748</v>
      </c>
      <c r="M181" s="22" t="s">
        <v>749</v>
      </c>
      <c r="N181" s="21">
        <v>3838064</v>
      </c>
      <c r="O181" s="26" t="s">
        <v>750</v>
      </c>
      <c r="P181" s="23" t="s">
        <v>751</v>
      </c>
      <c r="Q181" s="23" t="s">
        <v>752</v>
      </c>
      <c r="R181" s="23" t="s">
        <v>753</v>
      </c>
      <c r="S181" s="23" t="s">
        <v>754</v>
      </c>
      <c r="T181" s="23" t="s">
        <v>755</v>
      </c>
      <c r="U181" s="22" t="s">
        <v>756</v>
      </c>
      <c r="V181" s="22"/>
      <c r="W181" s="27">
        <v>21157</v>
      </c>
      <c r="X181" s="28"/>
      <c r="Y181" s="23"/>
      <c r="Z181" s="23"/>
      <c r="AA181" s="29">
        <f t="shared" si="2"/>
        <v>0</v>
      </c>
      <c r="AB181" s="22"/>
      <c r="AC181" s="22"/>
      <c r="AD181" s="22"/>
      <c r="AE181" s="22"/>
      <c r="AF181" s="23" t="s">
        <v>757</v>
      </c>
      <c r="AG181" s="23" t="s">
        <v>47</v>
      </c>
      <c r="AH181" s="20" t="s">
        <v>518</v>
      </c>
    </row>
    <row r="182" spans="1:34" s="20" customFormat="1" ht="63" customHeight="1" x14ac:dyDescent="0.2">
      <c r="A182" s="21" t="s">
        <v>320</v>
      </c>
      <c r="B182" s="22">
        <v>80111604</v>
      </c>
      <c r="C182" s="23" t="s">
        <v>758</v>
      </c>
      <c r="D182" s="24">
        <v>43151</v>
      </c>
      <c r="E182" s="23" t="s">
        <v>759</v>
      </c>
      <c r="F182" s="23" t="s">
        <v>353</v>
      </c>
      <c r="G182" s="23" t="s">
        <v>352</v>
      </c>
      <c r="H182" s="25">
        <v>536785000</v>
      </c>
      <c r="I182" s="25">
        <v>536785000</v>
      </c>
      <c r="J182" s="23" t="s">
        <v>347</v>
      </c>
      <c r="K182" s="23" t="s">
        <v>45</v>
      </c>
      <c r="L182" s="22" t="s">
        <v>652</v>
      </c>
      <c r="M182" s="22" t="s">
        <v>653</v>
      </c>
      <c r="N182" s="21">
        <v>3838561</v>
      </c>
      <c r="O182" s="26" t="s">
        <v>760</v>
      </c>
      <c r="P182" s="23" t="s">
        <v>654</v>
      </c>
      <c r="Q182" s="23" t="s">
        <v>761</v>
      </c>
      <c r="R182" s="23" t="s">
        <v>762</v>
      </c>
      <c r="S182" s="23" t="s">
        <v>763</v>
      </c>
      <c r="T182" s="23" t="s">
        <v>764</v>
      </c>
      <c r="U182" s="22" t="s">
        <v>765</v>
      </c>
      <c r="V182" s="22">
        <v>6696</v>
      </c>
      <c r="W182" s="27">
        <v>21160</v>
      </c>
      <c r="X182" s="28">
        <v>42818</v>
      </c>
      <c r="Y182" s="23" t="s">
        <v>45</v>
      </c>
      <c r="Z182" s="23">
        <v>4600006645</v>
      </c>
      <c r="AA182" s="29">
        <f t="shared" si="2"/>
        <v>1</v>
      </c>
      <c r="AB182" s="22" t="s">
        <v>700</v>
      </c>
      <c r="AC182" s="22">
        <v>43266</v>
      </c>
      <c r="AD182" s="22" t="s">
        <v>317</v>
      </c>
      <c r="AE182" s="22"/>
      <c r="AF182" s="23" t="s">
        <v>766</v>
      </c>
      <c r="AG182" s="23" t="s">
        <v>47</v>
      </c>
      <c r="AH182" s="20" t="s">
        <v>518</v>
      </c>
    </row>
    <row r="183" spans="1:34" s="20" customFormat="1" ht="63" customHeight="1" x14ac:dyDescent="0.2">
      <c r="A183" s="21" t="s">
        <v>320</v>
      </c>
      <c r="B183" s="22">
        <v>80111707</v>
      </c>
      <c r="C183" s="23" t="s">
        <v>767</v>
      </c>
      <c r="D183" s="24">
        <v>43221</v>
      </c>
      <c r="E183" s="23" t="s">
        <v>532</v>
      </c>
      <c r="F183" s="23" t="s">
        <v>348</v>
      </c>
      <c r="G183" s="23" t="s">
        <v>768</v>
      </c>
      <c r="H183" s="25">
        <v>1000000000</v>
      </c>
      <c r="I183" s="25">
        <v>1000000000</v>
      </c>
      <c r="J183" s="23" t="s">
        <v>347</v>
      </c>
      <c r="K183" s="23" t="s">
        <v>45</v>
      </c>
      <c r="L183" s="22" t="s">
        <v>769</v>
      </c>
      <c r="M183" s="22" t="s">
        <v>770</v>
      </c>
      <c r="N183" s="21">
        <v>3838470</v>
      </c>
      <c r="O183" s="26" t="s">
        <v>771</v>
      </c>
      <c r="P183" s="23" t="s">
        <v>772</v>
      </c>
      <c r="Q183" s="23" t="s">
        <v>773</v>
      </c>
      <c r="R183" s="23" t="s">
        <v>774</v>
      </c>
      <c r="S183" s="23" t="s">
        <v>775</v>
      </c>
      <c r="T183" s="23" t="s">
        <v>776</v>
      </c>
      <c r="U183" s="22" t="s">
        <v>777</v>
      </c>
      <c r="V183" s="22"/>
      <c r="W183" s="27">
        <v>21176</v>
      </c>
      <c r="X183" s="28"/>
      <c r="Y183" s="23"/>
      <c r="Z183" s="23"/>
      <c r="AA183" s="29">
        <f t="shared" si="2"/>
        <v>0</v>
      </c>
      <c r="AB183" s="22"/>
      <c r="AC183" s="22"/>
      <c r="AD183" s="22"/>
      <c r="AE183" s="22"/>
      <c r="AF183" s="23" t="s">
        <v>778</v>
      </c>
      <c r="AG183" s="23" t="s">
        <v>47</v>
      </c>
      <c r="AH183" s="20" t="s">
        <v>518</v>
      </c>
    </row>
    <row r="184" spans="1:34" s="20" customFormat="1" ht="63" customHeight="1" x14ac:dyDescent="0.2">
      <c r="A184" s="21" t="s">
        <v>320</v>
      </c>
      <c r="B184" s="22">
        <v>86121504</v>
      </c>
      <c r="C184" s="23" t="s">
        <v>779</v>
      </c>
      <c r="D184" s="24">
        <v>43191</v>
      </c>
      <c r="E184" s="23" t="s">
        <v>759</v>
      </c>
      <c r="F184" s="23" t="s">
        <v>780</v>
      </c>
      <c r="G184" s="23" t="s">
        <v>352</v>
      </c>
      <c r="H184" s="25">
        <v>75000000</v>
      </c>
      <c r="I184" s="25">
        <v>75000000</v>
      </c>
      <c r="J184" s="23" t="s">
        <v>347</v>
      </c>
      <c r="K184" s="23" t="s">
        <v>45</v>
      </c>
      <c r="L184" s="22" t="s">
        <v>652</v>
      </c>
      <c r="M184" s="22" t="s">
        <v>653</v>
      </c>
      <c r="N184" s="21">
        <v>3838561</v>
      </c>
      <c r="O184" s="26" t="s">
        <v>760</v>
      </c>
      <c r="P184" s="23" t="s">
        <v>654</v>
      </c>
      <c r="Q184" s="23" t="s">
        <v>781</v>
      </c>
      <c r="R184" s="23" t="s">
        <v>782</v>
      </c>
      <c r="S184" s="23">
        <v>20162001</v>
      </c>
      <c r="T184" s="23" t="s">
        <v>783</v>
      </c>
      <c r="U184" s="22" t="s">
        <v>784</v>
      </c>
      <c r="V184" s="22"/>
      <c r="W184" s="27">
        <v>21189</v>
      </c>
      <c r="X184" s="28"/>
      <c r="Y184" s="23"/>
      <c r="Z184" s="23"/>
      <c r="AA184" s="29">
        <f t="shared" si="2"/>
        <v>0</v>
      </c>
      <c r="AB184" s="22"/>
      <c r="AC184" s="22"/>
      <c r="AD184" s="22"/>
      <c r="AE184" s="22"/>
      <c r="AF184" s="23" t="s">
        <v>785</v>
      </c>
      <c r="AG184" s="23" t="s">
        <v>47</v>
      </c>
      <c r="AH184" s="20" t="s">
        <v>518</v>
      </c>
    </row>
    <row r="185" spans="1:34" s="20" customFormat="1" ht="63" customHeight="1" x14ac:dyDescent="0.2">
      <c r="A185" s="21" t="s">
        <v>320</v>
      </c>
      <c r="B185" s="22">
        <v>81112101</v>
      </c>
      <c r="C185" s="23" t="s">
        <v>786</v>
      </c>
      <c r="D185" s="24">
        <v>43160</v>
      </c>
      <c r="E185" s="23" t="s">
        <v>787</v>
      </c>
      <c r="F185" s="23" t="s">
        <v>353</v>
      </c>
      <c r="G185" s="23" t="s">
        <v>768</v>
      </c>
      <c r="H185" s="25">
        <v>991927819</v>
      </c>
      <c r="I185" s="25">
        <v>991927819</v>
      </c>
      <c r="J185" s="23" t="s">
        <v>347</v>
      </c>
      <c r="K185" s="23" t="s">
        <v>45</v>
      </c>
      <c r="L185" s="22" t="s">
        <v>622</v>
      </c>
      <c r="M185" s="22" t="s">
        <v>623</v>
      </c>
      <c r="N185" s="21" t="s">
        <v>788</v>
      </c>
      <c r="O185" s="26" t="s">
        <v>625</v>
      </c>
      <c r="P185" s="23" t="s">
        <v>714</v>
      </c>
      <c r="Q185" s="23" t="s">
        <v>715</v>
      </c>
      <c r="R185" s="23" t="s">
        <v>716</v>
      </c>
      <c r="S185" s="23" t="s">
        <v>717</v>
      </c>
      <c r="T185" s="23" t="s">
        <v>715</v>
      </c>
      <c r="U185" s="22" t="s">
        <v>718</v>
      </c>
      <c r="V185" s="22">
        <v>7508</v>
      </c>
      <c r="W185" s="27">
        <v>21198</v>
      </c>
      <c r="X185" s="28"/>
      <c r="Y185" s="23" t="s">
        <v>45</v>
      </c>
      <c r="Z185" s="23">
        <v>4600007464</v>
      </c>
      <c r="AA185" s="29" t="str">
        <f t="shared" si="2"/>
        <v>Información incompleta</v>
      </c>
      <c r="AB185" s="22" t="s">
        <v>720</v>
      </c>
      <c r="AC185" s="22">
        <v>43234</v>
      </c>
      <c r="AD185" s="22" t="s">
        <v>317</v>
      </c>
      <c r="AE185" s="22"/>
      <c r="AF185" s="23" t="s">
        <v>789</v>
      </c>
      <c r="AG185" s="23" t="s">
        <v>663</v>
      </c>
      <c r="AH185" s="20" t="s">
        <v>722</v>
      </c>
    </row>
    <row r="186" spans="1:34" s="20" customFormat="1" ht="63" customHeight="1" x14ac:dyDescent="0.2">
      <c r="A186" s="21" t="s">
        <v>320</v>
      </c>
      <c r="B186" s="22">
        <v>86131901</v>
      </c>
      <c r="C186" s="23" t="s">
        <v>790</v>
      </c>
      <c r="D186" s="24">
        <v>43191</v>
      </c>
      <c r="E186" s="23" t="s">
        <v>759</v>
      </c>
      <c r="F186" s="23" t="s">
        <v>533</v>
      </c>
      <c r="G186" s="23" t="s">
        <v>591</v>
      </c>
      <c r="H186" s="25">
        <v>550000000</v>
      </c>
      <c r="I186" s="25">
        <v>550000000</v>
      </c>
      <c r="J186" s="23" t="s">
        <v>347</v>
      </c>
      <c r="K186" s="23" t="s">
        <v>45</v>
      </c>
      <c r="L186" s="22" t="s">
        <v>652</v>
      </c>
      <c r="M186" s="22" t="s">
        <v>653</v>
      </c>
      <c r="N186" s="21">
        <v>3838561</v>
      </c>
      <c r="O186" s="26" t="s">
        <v>760</v>
      </c>
      <c r="P186" s="23" t="s">
        <v>654</v>
      </c>
      <c r="Q186" s="23" t="s">
        <v>791</v>
      </c>
      <c r="R186" s="23" t="s">
        <v>656</v>
      </c>
      <c r="S186" s="23" t="s">
        <v>657</v>
      </c>
      <c r="T186" s="23" t="s">
        <v>658</v>
      </c>
      <c r="U186" s="22" t="s">
        <v>792</v>
      </c>
      <c r="V186" s="22"/>
      <c r="W186" s="27">
        <v>21224</v>
      </c>
      <c r="X186" s="28"/>
      <c r="Y186" s="23"/>
      <c r="Z186" s="23"/>
      <c r="AA186" s="29">
        <f t="shared" si="2"/>
        <v>0</v>
      </c>
      <c r="AB186" s="22"/>
      <c r="AC186" s="22"/>
      <c r="AD186" s="22"/>
      <c r="AE186" s="22"/>
      <c r="AF186" s="23" t="s">
        <v>793</v>
      </c>
      <c r="AG186" s="23" t="s">
        <v>663</v>
      </c>
      <c r="AH186" s="20" t="s">
        <v>794</v>
      </c>
    </row>
    <row r="187" spans="1:34" s="20" customFormat="1" ht="63" customHeight="1" x14ac:dyDescent="0.2">
      <c r="A187" s="21" t="s">
        <v>320</v>
      </c>
      <c r="B187" s="22">
        <v>86131901</v>
      </c>
      <c r="C187" s="23" t="s">
        <v>790</v>
      </c>
      <c r="D187" s="24">
        <v>43191</v>
      </c>
      <c r="E187" s="23" t="s">
        <v>759</v>
      </c>
      <c r="F187" s="23" t="s">
        <v>533</v>
      </c>
      <c r="G187" s="23" t="s">
        <v>534</v>
      </c>
      <c r="H187" s="25">
        <v>100000000</v>
      </c>
      <c r="I187" s="25">
        <v>100000000</v>
      </c>
      <c r="J187" s="23" t="s">
        <v>347</v>
      </c>
      <c r="K187" s="23" t="s">
        <v>45</v>
      </c>
      <c r="L187" s="22" t="s">
        <v>652</v>
      </c>
      <c r="M187" s="22" t="s">
        <v>653</v>
      </c>
      <c r="N187" s="21">
        <v>3838561</v>
      </c>
      <c r="O187" s="26" t="s">
        <v>760</v>
      </c>
      <c r="P187" s="23" t="s">
        <v>654</v>
      </c>
      <c r="Q187" s="23" t="s">
        <v>795</v>
      </c>
      <c r="R187" s="23" t="s">
        <v>656</v>
      </c>
      <c r="S187" s="23" t="s">
        <v>657</v>
      </c>
      <c r="T187" s="23" t="s">
        <v>796</v>
      </c>
      <c r="U187" s="22" t="s">
        <v>792</v>
      </c>
      <c r="V187" s="22"/>
      <c r="W187" s="27">
        <v>21225</v>
      </c>
      <c r="X187" s="28"/>
      <c r="Y187" s="23"/>
      <c r="Z187" s="23"/>
      <c r="AA187" s="29">
        <f t="shared" si="2"/>
        <v>0</v>
      </c>
      <c r="AB187" s="22"/>
      <c r="AC187" s="22"/>
      <c r="AD187" s="22"/>
      <c r="AE187" s="22"/>
      <c r="AF187" s="23" t="s">
        <v>793</v>
      </c>
      <c r="AG187" s="23" t="s">
        <v>663</v>
      </c>
      <c r="AH187" s="20" t="s">
        <v>794</v>
      </c>
    </row>
    <row r="188" spans="1:34" s="20" customFormat="1" ht="63" customHeight="1" x14ac:dyDescent="0.2">
      <c r="A188" s="21" t="s">
        <v>318</v>
      </c>
      <c r="B188" s="22">
        <v>81161801</v>
      </c>
      <c r="C188" s="23" t="s">
        <v>797</v>
      </c>
      <c r="D188" s="24">
        <v>43102</v>
      </c>
      <c r="E188" s="23" t="s">
        <v>798</v>
      </c>
      <c r="F188" s="23" t="s">
        <v>353</v>
      </c>
      <c r="G188" s="23" t="s">
        <v>442</v>
      </c>
      <c r="H188" s="25">
        <v>2232000000</v>
      </c>
      <c r="I188" s="25">
        <v>1632000000</v>
      </c>
      <c r="J188" s="23" t="s">
        <v>49</v>
      </c>
      <c r="K188" s="23" t="s">
        <v>346</v>
      </c>
      <c r="L188" s="22" t="s">
        <v>799</v>
      </c>
      <c r="M188" s="22" t="s">
        <v>800</v>
      </c>
      <c r="N188" s="21" t="s">
        <v>801</v>
      </c>
      <c r="O188" s="26" t="s">
        <v>802</v>
      </c>
      <c r="P188" s="23" t="s">
        <v>803</v>
      </c>
      <c r="Q188" s="23" t="s">
        <v>804</v>
      </c>
      <c r="R188" s="23" t="s">
        <v>803</v>
      </c>
      <c r="S188" s="23">
        <v>222197001</v>
      </c>
      <c r="T188" s="23" t="s">
        <v>805</v>
      </c>
      <c r="U188" s="22" t="s">
        <v>806</v>
      </c>
      <c r="V188" s="22">
        <v>7503</v>
      </c>
      <c r="W188" s="27">
        <v>18525</v>
      </c>
      <c r="X188" s="28">
        <v>42976</v>
      </c>
      <c r="Y188" s="23" t="s">
        <v>807</v>
      </c>
      <c r="Z188" s="23">
        <v>4600007451</v>
      </c>
      <c r="AA188" s="29">
        <f t="shared" si="2"/>
        <v>1</v>
      </c>
      <c r="AB188" s="22" t="s">
        <v>808</v>
      </c>
      <c r="AC188" s="22" t="s">
        <v>317</v>
      </c>
      <c r="AD188" s="22"/>
      <c r="AE188" s="22" t="s">
        <v>809</v>
      </c>
      <c r="AF188" s="23" t="s">
        <v>47</v>
      </c>
      <c r="AG188" s="23" t="s">
        <v>810</v>
      </c>
    </row>
    <row r="189" spans="1:34" s="20" customFormat="1" ht="63" customHeight="1" x14ac:dyDescent="0.2">
      <c r="A189" s="21" t="s">
        <v>318</v>
      </c>
      <c r="B189" s="22">
        <v>78111502</v>
      </c>
      <c r="C189" s="23" t="s">
        <v>811</v>
      </c>
      <c r="D189" s="24">
        <v>43110</v>
      </c>
      <c r="E189" s="23" t="s">
        <v>482</v>
      </c>
      <c r="F189" s="23" t="s">
        <v>348</v>
      </c>
      <c r="G189" s="23" t="s">
        <v>442</v>
      </c>
      <c r="H189" s="25">
        <v>80500000</v>
      </c>
      <c r="I189" s="25">
        <v>60500000</v>
      </c>
      <c r="J189" s="23" t="s">
        <v>49</v>
      </c>
      <c r="K189" s="23" t="s">
        <v>346</v>
      </c>
      <c r="L189" s="22" t="s">
        <v>799</v>
      </c>
      <c r="M189" s="22" t="s">
        <v>800</v>
      </c>
      <c r="N189" s="21" t="s">
        <v>801</v>
      </c>
      <c r="O189" s="26" t="s">
        <v>802</v>
      </c>
      <c r="P189" s="23" t="s">
        <v>45</v>
      </c>
      <c r="Q189" s="23" t="s">
        <v>45</v>
      </c>
      <c r="R189" s="23" t="s">
        <v>45</v>
      </c>
      <c r="S189" s="23" t="s">
        <v>45</v>
      </c>
      <c r="T189" s="23" t="s">
        <v>45</v>
      </c>
      <c r="U189" s="22" t="s">
        <v>45</v>
      </c>
      <c r="V189" s="22">
        <v>7571</v>
      </c>
      <c r="W189" s="27">
        <v>18669</v>
      </c>
      <c r="X189" s="28">
        <v>42986</v>
      </c>
      <c r="Y189" s="23" t="s">
        <v>812</v>
      </c>
      <c r="Z189" s="23">
        <v>4600007506</v>
      </c>
      <c r="AA189" s="29">
        <f t="shared" si="2"/>
        <v>1</v>
      </c>
      <c r="AB189" s="22" t="s">
        <v>813</v>
      </c>
      <c r="AC189" s="22" t="s">
        <v>317</v>
      </c>
      <c r="AD189" s="22" t="s">
        <v>814</v>
      </c>
      <c r="AE189" s="22" t="s">
        <v>815</v>
      </c>
      <c r="AF189" s="23" t="s">
        <v>47</v>
      </c>
      <c r="AG189" s="23" t="s">
        <v>810</v>
      </c>
    </row>
    <row r="190" spans="1:34" s="20" customFormat="1" ht="63" customHeight="1" x14ac:dyDescent="0.2">
      <c r="A190" s="21" t="s">
        <v>318</v>
      </c>
      <c r="B190" s="22">
        <v>82121503</v>
      </c>
      <c r="C190" s="23" t="s">
        <v>816</v>
      </c>
      <c r="D190" s="24">
        <v>43256</v>
      </c>
      <c r="E190" s="23" t="s">
        <v>817</v>
      </c>
      <c r="F190" s="23" t="s">
        <v>780</v>
      </c>
      <c r="G190" s="23" t="s">
        <v>442</v>
      </c>
      <c r="H190" s="25">
        <v>8700000</v>
      </c>
      <c r="I190" s="25">
        <v>8700000</v>
      </c>
      <c r="J190" s="23" t="s">
        <v>347</v>
      </c>
      <c r="K190" s="23" t="s">
        <v>45</v>
      </c>
      <c r="L190" s="22" t="s">
        <v>799</v>
      </c>
      <c r="M190" s="22" t="s">
        <v>800</v>
      </c>
      <c r="N190" s="21" t="s">
        <v>801</v>
      </c>
      <c r="O190" s="26" t="s">
        <v>802</v>
      </c>
      <c r="P190" s="23" t="s">
        <v>45</v>
      </c>
      <c r="Q190" s="23" t="s">
        <v>45</v>
      </c>
      <c r="R190" s="23" t="s">
        <v>45</v>
      </c>
      <c r="S190" s="23" t="s">
        <v>45</v>
      </c>
      <c r="T190" s="23" t="s">
        <v>45</v>
      </c>
      <c r="U190" s="22" t="s">
        <v>45</v>
      </c>
      <c r="V190" s="22">
        <v>8130</v>
      </c>
      <c r="W190" s="27">
        <v>21076</v>
      </c>
      <c r="X190" s="28">
        <v>43150</v>
      </c>
      <c r="Y190" s="23"/>
      <c r="Z190" s="23"/>
      <c r="AA190" s="29">
        <f t="shared" si="2"/>
        <v>0.33</v>
      </c>
      <c r="AB190" s="22"/>
      <c r="AC190" s="22" t="s">
        <v>818</v>
      </c>
      <c r="AD190" s="22"/>
      <c r="AE190" s="22" t="s">
        <v>819</v>
      </c>
      <c r="AF190" s="23" t="s">
        <v>47</v>
      </c>
      <c r="AG190" s="23" t="s">
        <v>810</v>
      </c>
    </row>
    <row r="191" spans="1:34" s="20" customFormat="1" ht="63" customHeight="1" x14ac:dyDescent="0.2">
      <c r="A191" s="21" t="s">
        <v>318</v>
      </c>
      <c r="B191" s="22">
        <v>80111600</v>
      </c>
      <c r="C191" s="23" t="s">
        <v>820</v>
      </c>
      <c r="D191" s="24">
        <v>43103</v>
      </c>
      <c r="E191" s="23" t="s">
        <v>821</v>
      </c>
      <c r="F191" s="23" t="s">
        <v>448</v>
      </c>
      <c r="G191" s="23" t="s">
        <v>442</v>
      </c>
      <c r="H191" s="25">
        <v>2029471994</v>
      </c>
      <c r="I191" s="25">
        <v>1547412138</v>
      </c>
      <c r="J191" s="23" t="s">
        <v>49</v>
      </c>
      <c r="K191" s="23" t="s">
        <v>346</v>
      </c>
      <c r="L191" s="22" t="s">
        <v>799</v>
      </c>
      <c r="M191" s="22" t="s">
        <v>800</v>
      </c>
      <c r="N191" s="21" t="s">
        <v>801</v>
      </c>
      <c r="O191" s="26" t="s">
        <v>802</v>
      </c>
      <c r="P191" s="23" t="s">
        <v>45</v>
      </c>
      <c r="Q191" s="23" t="s">
        <v>45</v>
      </c>
      <c r="R191" s="23" t="s">
        <v>45</v>
      </c>
      <c r="S191" s="23" t="s">
        <v>45</v>
      </c>
      <c r="T191" s="23" t="s">
        <v>45</v>
      </c>
      <c r="U191" s="22" t="s">
        <v>45</v>
      </c>
      <c r="V191" s="22">
        <v>7454</v>
      </c>
      <c r="W191" s="27">
        <v>18524</v>
      </c>
      <c r="X191" s="28">
        <v>42977</v>
      </c>
      <c r="Y191" s="23">
        <v>42978</v>
      </c>
      <c r="Z191" s="23" t="s">
        <v>822</v>
      </c>
      <c r="AA191" s="29">
        <f t="shared" si="2"/>
        <v>1</v>
      </c>
      <c r="AB191" s="22" t="s">
        <v>823</v>
      </c>
      <c r="AC191" s="22" t="s">
        <v>317</v>
      </c>
      <c r="AD191" s="22"/>
      <c r="AE191" s="22" t="s">
        <v>824</v>
      </c>
      <c r="AF191" s="23" t="s">
        <v>47</v>
      </c>
      <c r="AG191" s="23" t="s">
        <v>810</v>
      </c>
    </row>
    <row r="192" spans="1:34" s="20" customFormat="1" ht="63" customHeight="1" x14ac:dyDescent="0.2">
      <c r="A192" s="21" t="s">
        <v>318</v>
      </c>
      <c r="B192" s="22">
        <v>81111811</v>
      </c>
      <c r="C192" s="23" t="s">
        <v>825</v>
      </c>
      <c r="D192" s="24">
        <v>43103</v>
      </c>
      <c r="E192" s="23" t="s">
        <v>821</v>
      </c>
      <c r="F192" s="23" t="s">
        <v>353</v>
      </c>
      <c r="G192" s="23" t="s">
        <v>442</v>
      </c>
      <c r="H192" s="25">
        <v>2418663303</v>
      </c>
      <c r="I192" s="25">
        <v>1636904414</v>
      </c>
      <c r="J192" s="23" t="s">
        <v>826</v>
      </c>
      <c r="K192" s="23" t="s">
        <v>346</v>
      </c>
      <c r="L192" s="22" t="s">
        <v>799</v>
      </c>
      <c r="M192" s="22" t="s">
        <v>800</v>
      </c>
      <c r="N192" s="21" t="s">
        <v>801</v>
      </c>
      <c r="O192" s="26" t="s">
        <v>802</v>
      </c>
      <c r="P192" s="23" t="s">
        <v>827</v>
      </c>
      <c r="Q192" s="23" t="s">
        <v>828</v>
      </c>
      <c r="R192" s="23" t="s">
        <v>829</v>
      </c>
      <c r="S192" s="23" t="s">
        <v>830</v>
      </c>
      <c r="T192" s="23" t="s">
        <v>829</v>
      </c>
      <c r="U192" s="22" t="s">
        <v>831</v>
      </c>
      <c r="V192" s="22">
        <v>7720</v>
      </c>
      <c r="W192" s="27" t="s">
        <v>832</v>
      </c>
      <c r="X192" s="28">
        <v>43021</v>
      </c>
      <c r="Y192" s="23">
        <v>43042</v>
      </c>
      <c r="Z192" s="23">
        <v>4600007640</v>
      </c>
      <c r="AA192" s="29">
        <f t="shared" si="2"/>
        <v>1</v>
      </c>
      <c r="AB192" s="22" t="s">
        <v>833</v>
      </c>
      <c r="AC192" s="22" t="s">
        <v>317</v>
      </c>
      <c r="AD192" s="22"/>
      <c r="AE192" s="22" t="s">
        <v>834</v>
      </c>
      <c r="AF192" s="23" t="s">
        <v>835</v>
      </c>
      <c r="AG192" s="23" t="s">
        <v>810</v>
      </c>
    </row>
    <row r="193" spans="1:33" s="20" customFormat="1" ht="63" customHeight="1" x14ac:dyDescent="0.2">
      <c r="A193" s="21" t="s">
        <v>318</v>
      </c>
      <c r="B193" s="22">
        <v>81112209</v>
      </c>
      <c r="C193" s="23" t="s">
        <v>836</v>
      </c>
      <c r="D193" s="24">
        <v>43282</v>
      </c>
      <c r="E193" s="23" t="s">
        <v>821</v>
      </c>
      <c r="F193" s="23" t="s">
        <v>837</v>
      </c>
      <c r="G193" s="23" t="s">
        <v>442</v>
      </c>
      <c r="H193" s="25">
        <v>130000000</v>
      </c>
      <c r="I193" s="25">
        <v>130000000</v>
      </c>
      <c r="J193" s="23" t="s">
        <v>347</v>
      </c>
      <c r="K193" s="23" t="s">
        <v>45</v>
      </c>
      <c r="L193" s="22" t="s">
        <v>799</v>
      </c>
      <c r="M193" s="22" t="s">
        <v>800</v>
      </c>
      <c r="N193" s="21" t="s">
        <v>801</v>
      </c>
      <c r="O193" s="26" t="s">
        <v>802</v>
      </c>
      <c r="P193" s="23" t="s">
        <v>827</v>
      </c>
      <c r="Q193" s="23" t="s">
        <v>828</v>
      </c>
      <c r="R193" s="23" t="s">
        <v>829</v>
      </c>
      <c r="S193" s="23"/>
      <c r="T193" s="23" t="s">
        <v>829</v>
      </c>
      <c r="U193" s="22" t="s">
        <v>831</v>
      </c>
      <c r="V193" s="22"/>
      <c r="W193" s="27"/>
      <c r="X193" s="28"/>
      <c r="Y193" s="23"/>
      <c r="Z193" s="23"/>
      <c r="AA193" s="29" t="str">
        <f t="shared" si="2"/>
        <v/>
      </c>
      <c r="AB193" s="22"/>
      <c r="AC193" s="22"/>
      <c r="AD193" s="22"/>
      <c r="AE193" s="22"/>
      <c r="AF193" s="23"/>
      <c r="AG193" s="23"/>
    </row>
    <row r="194" spans="1:33" s="20" customFormat="1" ht="63" customHeight="1" x14ac:dyDescent="0.2">
      <c r="A194" s="21" t="s">
        <v>318</v>
      </c>
      <c r="B194" s="22">
        <v>81112209</v>
      </c>
      <c r="C194" s="23" t="s">
        <v>838</v>
      </c>
      <c r="D194" s="24">
        <v>43282</v>
      </c>
      <c r="E194" s="23" t="s">
        <v>821</v>
      </c>
      <c r="F194" s="23" t="s">
        <v>837</v>
      </c>
      <c r="G194" s="23" t="s">
        <v>442</v>
      </c>
      <c r="H194" s="25">
        <v>42000000</v>
      </c>
      <c r="I194" s="25">
        <v>26000000</v>
      </c>
      <c r="J194" s="23" t="s">
        <v>826</v>
      </c>
      <c r="K194" s="23" t="s">
        <v>346</v>
      </c>
      <c r="L194" s="22" t="s">
        <v>799</v>
      </c>
      <c r="M194" s="22" t="s">
        <v>800</v>
      </c>
      <c r="N194" s="21" t="s">
        <v>801</v>
      </c>
      <c r="O194" s="26" t="s">
        <v>802</v>
      </c>
      <c r="P194" s="23" t="s">
        <v>827</v>
      </c>
      <c r="Q194" s="23" t="s">
        <v>839</v>
      </c>
      <c r="R194" s="23" t="s">
        <v>829</v>
      </c>
      <c r="S194" s="23" t="s">
        <v>840</v>
      </c>
      <c r="T194" s="23" t="s">
        <v>829</v>
      </c>
      <c r="U194" s="22" t="s">
        <v>841</v>
      </c>
      <c r="V194" s="22">
        <v>7772</v>
      </c>
      <c r="W194" s="27">
        <v>19044</v>
      </c>
      <c r="X194" s="28">
        <v>43040</v>
      </c>
      <c r="Y194" s="23">
        <v>43042</v>
      </c>
      <c r="Z194" s="23" t="s">
        <v>842</v>
      </c>
      <c r="AA194" s="29">
        <f t="shared" si="2"/>
        <v>1</v>
      </c>
      <c r="AB194" s="22" t="s">
        <v>843</v>
      </c>
      <c r="AC194" s="22" t="s">
        <v>317</v>
      </c>
      <c r="AD194" s="22"/>
      <c r="AE194" s="22" t="s">
        <v>844</v>
      </c>
      <c r="AF194" s="23" t="s">
        <v>47</v>
      </c>
      <c r="AG194" s="23" t="s">
        <v>810</v>
      </c>
    </row>
    <row r="195" spans="1:33" s="20" customFormat="1" ht="63" customHeight="1" x14ac:dyDescent="0.2">
      <c r="A195" s="21" t="s">
        <v>318</v>
      </c>
      <c r="B195" s="22">
        <v>81112209</v>
      </c>
      <c r="C195" s="23" t="s">
        <v>845</v>
      </c>
      <c r="D195" s="24">
        <v>43104</v>
      </c>
      <c r="E195" s="23" t="s">
        <v>821</v>
      </c>
      <c r="F195" s="23" t="s">
        <v>837</v>
      </c>
      <c r="G195" s="23" t="s">
        <v>442</v>
      </c>
      <c r="H195" s="25">
        <v>170000000</v>
      </c>
      <c r="I195" s="25">
        <v>170000000</v>
      </c>
      <c r="J195" s="23" t="s">
        <v>347</v>
      </c>
      <c r="K195" s="23" t="s">
        <v>45</v>
      </c>
      <c r="L195" s="22" t="s">
        <v>799</v>
      </c>
      <c r="M195" s="22" t="s">
        <v>800</v>
      </c>
      <c r="N195" s="21" t="s">
        <v>801</v>
      </c>
      <c r="O195" s="26" t="s">
        <v>802</v>
      </c>
      <c r="P195" s="23" t="s">
        <v>827</v>
      </c>
      <c r="Q195" s="23" t="s">
        <v>828</v>
      </c>
      <c r="R195" s="23" t="s">
        <v>829</v>
      </c>
      <c r="S195" s="23" t="s">
        <v>830</v>
      </c>
      <c r="T195" s="23" t="s">
        <v>829</v>
      </c>
      <c r="U195" s="22" t="s">
        <v>831</v>
      </c>
      <c r="V195" s="22"/>
      <c r="W195" s="27"/>
      <c r="X195" s="28"/>
      <c r="Y195" s="23"/>
      <c r="Z195" s="23"/>
      <c r="AA195" s="29" t="str">
        <f t="shared" si="2"/>
        <v/>
      </c>
      <c r="AB195" s="22"/>
      <c r="AC195" s="22"/>
      <c r="AD195" s="22"/>
      <c r="AE195" s="22" t="s">
        <v>846</v>
      </c>
      <c r="AF195" s="23" t="s">
        <v>47</v>
      </c>
      <c r="AG195" s="23" t="s">
        <v>810</v>
      </c>
    </row>
    <row r="196" spans="1:33" s="20" customFormat="1" ht="63" customHeight="1" x14ac:dyDescent="0.2">
      <c r="A196" s="21" t="s">
        <v>318</v>
      </c>
      <c r="B196" s="22">
        <v>81112205</v>
      </c>
      <c r="C196" s="23" t="s">
        <v>847</v>
      </c>
      <c r="D196" s="24">
        <v>43286</v>
      </c>
      <c r="E196" s="23" t="s">
        <v>821</v>
      </c>
      <c r="F196" s="23" t="s">
        <v>837</v>
      </c>
      <c r="G196" s="23" t="s">
        <v>442</v>
      </c>
      <c r="H196" s="25">
        <v>60000000</v>
      </c>
      <c r="I196" s="25">
        <v>60000000</v>
      </c>
      <c r="J196" s="23" t="s">
        <v>347</v>
      </c>
      <c r="K196" s="23" t="s">
        <v>45</v>
      </c>
      <c r="L196" s="22" t="s">
        <v>799</v>
      </c>
      <c r="M196" s="22" t="s">
        <v>800</v>
      </c>
      <c r="N196" s="21" t="s">
        <v>801</v>
      </c>
      <c r="O196" s="26" t="s">
        <v>802</v>
      </c>
      <c r="P196" s="23" t="s">
        <v>827</v>
      </c>
      <c r="Q196" s="23" t="s">
        <v>828</v>
      </c>
      <c r="R196" s="23" t="s">
        <v>829</v>
      </c>
      <c r="S196" s="23"/>
      <c r="T196" s="23" t="s">
        <v>829</v>
      </c>
      <c r="U196" s="22" t="s">
        <v>831</v>
      </c>
      <c r="V196" s="22"/>
      <c r="W196" s="27"/>
      <c r="X196" s="28"/>
      <c r="Y196" s="23"/>
      <c r="Z196" s="23"/>
      <c r="AA196" s="29" t="str">
        <f t="shared" si="2"/>
        <v/>
      </c>
      <c r="AB196" s="22"/>
      <c r="AC196" s="22"/>
      <c r="AD196" s="22"/>
      <c r="AE196" s="22"/>
      <c r="AF196" s="23"/>
      <c r="AG196" s="23"/>
    </row>
    <row r="197" spans="1:33" s="20" customFormat="1" ht="63" customHeight="1" x14ac:dyDescent="0.2">
      <c r="A197" s="21" t="s">
        <v>318</v>
      </c>
      <c r="B197" s="22">
        <v>81112006</v>
      </c>
      <c r="C197" s="23" t="s">
        <v>848</v>
      </c>
      <c r="D197" s="24">
        <v>43227</v>
      </c>
      <c r="E197" s="23" t="s">
        <v>821</v>
      </c>
      <c r="F197" s="23" t="s">
        <v>780</v>
      </c>
      <c r="G197" s="23" t="s">
        <v>442</v>
      </c>
      <c r="H197" s="25">
        <v>4000000</v>
      </c>
      <c r="I197" s="25">
        <v>4000000</v>
      </c>
      <c r="J197" s="23" t="s">
        <v>347</v>
      </c>
      <c r="K197" s="23" t="s">
        <v>45</v>
      </c>
      <c r="L197" s="22" t="s">
        <v>799</v>
      </c>
      <c r="M197" s="22" t="s">
        <v>800</v>
      </c>
      <c r="N197" s="21" t="s">
        <v>801</v>
      </c>
      <c r="O197" s="26" t="s">
        <v>802</v>
      </c>
      <c r="P197" s="23" t="s">
        <v>827</v>
      </c>
      <c r="Q197" s="23" t="s">
        <v>828</v>
      </c>
      <c r="R197" s="23" t="s">
        <v>829</v>
      </c>
      <c r="S197" s="23"/>
      <c r="T197" s="23" t="s">
        <v>829</v>
      </c>
      <c r="U197" s="22" t="s">
        <v>831</v>
      </c>
      <c r="V197" s="22"/>
      <c r="W197" s="27"/>
      <c r="X197" s="28"/>
      <c r="Y197" s="23"/>
      <c r="Z197" s="23"/>
      <c r="AA197" s="29" t="str">
        <f t="shared" si="2"/>
        <v/>
      </c>
      <c r="AB197" s="22"/>
      <c r="AC197" s="22"/>
      <c r="AD197" s="22"/>
      <c r="AE197" s="22"/>
      <c r="AF197" s="23"/>
      <c r="AG197" s="23"/>
    </row>
    <row r="198" spans="1:33" s="20" customFormat="1" ht="63" customHeight="1" x14ac:dyDescent="0.2">
      <c r="A198" s="21" t="s">
        <v>318</v>
      </c>
      <c r="B198" s="22">
        <v>81112209</v>
      </c>
      <c r="C198" s="23" t="s">
        <v>849</v>
      </c>
      <c r="D198" s="24">
        <v>43306</v>
      </c>
      <c r="E198" s="23" t="s">
        <v>821</v>
      </c>
      <c r="F198" s="23" t="s">
        <v>837</v>
      </c>
      <c r="G198" s="23" t="s">
        <v>442</v>
      </c>
      <c r="H198" s="25">
        <v>77000000</v>
      </c>
      <c r="I198" s="25">
        <v>77000000</v>
      </c>
      <c r="J198" s="23" t="s">
        <v>347</v>
      </c>
      <c r="K198" s="23" t="s">
        <v>45</v>
      </c>
      <c r="L198" s="22" t="s">
        <v>799</v>
      </c>
      <c r="M198" s="22" t="s">
        <v>800</v>
      </c>
      <c r="N198" s="21">
        <v>3839691</v>
      </c>
      <c r="O198" s="26" t="s">
        <v>802</v>
      </c>
      <c r="P198" s="23" t="s">
        <v>827</v>
      </c>
      <c r="Q198" s="23" t="s">
        <v>828</v>
      </c>
      <c r="R198" s="23" t="s">
        <v>829</v>
      </c>
      <c r="S198" s="23" t="s">
        <v>830</v>
      </c>
      <c r="T198" s="23" t="s">
        <v>829</v>
      </c>
      <c r="U198" s="22" t="s">
        <v>831</v>
      </c>
      <c r="V198" s="22"/>
      <c r="W198" s="27"/>
      <c r="X198" s="28"/>
      <c r="Y198" s="23"/>
      <c r="Z198" s="23"/>
      <c r="AA198" s="29" t="str">
        <f t="shared" si="2"/>
        <v/>
      </c>
      <c r="AB198" s="22"/>
      <c r="AC198" s="22"/>
      <c r="AD198" s="22"/>
      <c r="AE198" s="22" t="s">
        <v>846</v>
      </c>
      <c r="AF198" s="23" t="s">
        <v>47</v>
      </c>
      <c r="AG198" s="23" t="s">
        <v>810</v>
      </c>
    </row>
    <row r="199" spans="1:33" s="20" customFormat="1" ht="63" customHeight="1" x14ac:dyDescent="0.2">
      <c r="A199" s="21" t="s">
        <v>318</v>
      </c>
      <c r="B199" s="22">
        <v>81112209</v>
      </c>
      <c r="C199" s="23" t="s">
        <v>850</v>
      </c>
      <c r="D199" s="24">
        <v>43306</v>
      </c>
      <c r="E199" s="23" t="s">
        <v>821</v>
      </c>
      <c r="F199" s="23" t="s">
        <v>837</v>
      </c>
      <c r="G199" s="23" t="s">
        <v>442</v>
      </c>
      <c r="H199" s="25">
        <v>88000000</v>
      </c>
      <c r="I199" s="25">
        <v>88000000</v>
      </c>
      <c r="J199" s="23" t="s">
        <v>347</v>
      </c>
      <c r="K199" s="23" t="s">
        <v>45</v>
      </c>
      <c r="L199" s="22" t="s">
        <v>799</v>
      </c>
      <c r="M199" s="22" t="s">
        <v>800</v>
      </c>
      <c r="N199" s="21" t="s">
        <v>801</v>
      </c>
      <c r="O199" s="26" t="s">
        <v>802</v>
      </c>
      <c r="P199" s="23" t="s">
        <v>827</v>
      </c>
      <c r="Q199" s="23" t="s">
        <v>828</v>
      </c>
      <c r="R199" s="23" t="s">
        <v>829</v>
      </c>
      <c r="S199" s="23" t="s">
        <v>851</v>
      </c>
      <c r="T199" s="23" t="s">
        <v>829</v>
      </c>
      <c r="U199" s="22" t="s">
        <v>831</v>
      </c>
      <c r="V199" s="22"/>
      <c r="W199" s="27"/>
      <c r="X199" s="28"/>
      <c r="Y199" s="23"/>
      <c r="Z199" s="23"/>
      <c r="AA199" s="29" t="str">
        <f t="shared" si="2"/>
        <v/>
      </c>
      <c r="AB199" s="22"/>
      <c r="AC199" s="22"/>
      <c r="AD199" s="22"/>
      <c r="AE199" s="22"/>
      <c r="AF199" s="23"/>
      <c r="AG199" s="23"/>
    </row>
    <row r="200" spans="1:33" s="20" customFormat="1" ht="63" customHeight="1" x14ac:dyDescent="0.2">
      <c r="A200" s="21" t="s">
        <v>318</v>
      </c>
      <c r="B200" s="22">
        <v>81112218</v>
      </c>
      <c r="C200" s="23" t="s">
        <v>852</v>
      </c>
      <c r="D200" s="24">
        <v>43103</v>
      </c>
      <c r="E200" s="23" t="s">
        <v>821</v>
      </c>
      <c r="F200" s="23" t="s">
        <v>837</v>
      </c>
      <c r="G200" s="23" t="s">
        <v>442</v>
      </c>
      <c r="H200" s="25">
        <v>14676692</v>
      </c>
      <c r="I200" s="25">
        <v>14676692</v>
      </c>
      <c r="J200" s="23" t="s">
        <v>347</v>
      </c>
      <c r="K200" s="23" t="s">
        <v>45</v>
      </c>
      <c r="L200" s="22" t="s">
        <v>799</v>
      </c>
      <c r="M200" s="22" t="s">
        <v>800</v>
      </c>
      <c r="N200" s="21" t="s">
        <v>801</v>
      </c>
      <c r="O200" s="26" t="s">
        <v>802</v>
      </c>
      <c r="P200" s="23" t="s">
        <v>827</v>
      </c>
      <c r="Q200" s="23" t="s">
        <v>828</v>
      </c>
      <c r="R200" s="23" t="s">
        <v>829</v>
      </c>
      <c r="S200" s="23" t="s">
        <v>853</v>
      </c>
      <c r="T200" s="23" t="s">
        <v>829</v>
      </c>
      <c r="U200" s="22" t="s">
        <v>831</v>
      </c>
      <c r="V200" s="22"/>
      <c r="W200" s="27"/>
      <c r="X200" s="28"/>
      <c r="Y200" s="23"/>
      <c r="Z200" s="23"/>
      <c r="AA200" s="29" t="str">
        <f t="shared" si="2"/>
        <v/>
      </c>
      <c r="AB200" s="22"/>
      <c r="AC200" s="22"/>
      <c r="AD200" s="22"/>
      <c r="AE200" s="22"/>
      <c r="AF200" s="23"/>
      <c r="AG200" s="23"/>
    </row>
    <row r="201" spans="1:33" s="20" customFormat="1" ht="63" customHeight="1" x14ac:dyDescent="0.2">
      <c r="A201" s="21" t="s">
        <v>318</v>
      </c>
      <c r="B201" s="22">
        <v>43233200</v>
      </c>
      <c r="C201" s="23" t="s">
        <v>854</v>
      </c>
      <c r="D201" s="24">
        <v>43376</v>
      </c>
      <c r="E201" s="23" t="s">
        <v>821</v>
      </c>
      <c r="F201" s="23" t="s">
        <v>348</v>
      </c>
      <c r="G201" s="23" t="s">
        <v>442</v>
      </c>
      <c r="H201" s="25">
        <v>180000000</v>
      </c>
      <c r="I201" s="25">
        <v>180000000</v>
      </c>
      <c r="J201" s="23" t="s">
        <v>347</v>
      </c>
      <c r="K201" s="23" t="s">
        <v>45</v>
      </c>
      <c r="L201" s="22" t="s">
        <v>799</v>
      </c>
      <c r="M201" s="22" t="s">
        <v>800</v>
      </c>
      <c r="N201" s="21" t="s">
        <v>801</v>
      </c>
      <c r="O201" s="26" t="s">
        <v>802</v>
      </c>
      <c r="P201" s="23" t="s">
        <v>827</v>
      </c>
      <c r="Q201" s="23" t="s">
        <v>828</v>
      </c>
      <c r="R201" s="23" t="s">
        <v>829</v>
      </c>
      <c r="S201" s="23" t="s">
        <v>840</v>
      </c>
      <c r="T201" s="23" t="s">
        <v>829</v>
      </c>
      <c r="U201" s="22" t="s">
        <v>831</v>
      </c>
      <c r="V201" s="22"/>
      <c r="W201" s="27"/>
      <c r="X201" s="28"/>
      <c r="Y201" s="23"/>
      <c r="Z201" s="23"/>
      <c r="AA201" s="29" t="str">
        <f t="shared" si="2"/>
        <v/>
      </c>
      <c r="AB201" s="22"/>
      <c r="AC201" s="22"/>
      <c r="AD201" s="22"/>
      <c r="AE201" s="22"/>
      <c r="AF201" s="23"/>
      <c r="AG201" s="23"/>
    </row>
    <row r="202" spans="1:33" s="20" customFormat="1" ht="63" customHeight="1" x14ac:dyDescent="0.2">
      <c r="A202" s="21" t="s">
        <v>318</v>
      </c>
      <c r="B202" s="22">
        <v>80101505</v>
      </c>
      <c r="C202" s="23" t="s">
        <v>855</v>
      </c>
      <c r="D202" s="24">
        <v>43166</v>
      </c>
      <c r="E202" s="23" t="s">
        <v>856</v>
      </c>
      <c r="F202" s="23" t="s">
        <v>857</v>
      </c>
      <c r="G202" s="23" t="s">
        <v>442</v>
      </c>
      <c r="H202" s="25">
        <v>163000000</v>
      </c>
      <c r="I202" s="25">
        <v>163000000</v>
      </c>
      <c r="J202" s="23" t="s">
        <v>858</v>
      </c>
      <c r="K202" s="23" t="s">
        <v>45</v>
      </c>
      <c r="L202" s="22" t="s">
        <v>799</v>
      </c>
      <c r="M202" s="22" t="s">
        <v>800</v>
      </c>
      <c r="N202" s="21" t="s">
        <v>801</v>
      </c>
      <c r="O202" s="26" t="s">
        <v>802</v>
      </c>
      <c r="P202" s="23" t="s">
        <v>859</v>
      </c>
      <c r="Q202" s="23" t="s">
        <v>860</v>
      </c>
      <c r="R202" s="23" t="s">
        <v>861</v>
      </c>
      <c r="S202" s="23" t="s">
        <v>862</v>
      </c>
      <c r="T202" s="23" t="s">
        <v>863</v>
      </c>
      <c r="U202" s="22" t="s">
        <v>864</v>
      </c>
      <c r="V202" s="22"/>
      <c r="W202" s="27"/>
      <c r="X202" s="28"/>
      <c r="Y202" s="23"/>
      <c r="Z202" s="23"/>
      <c r="AA202" s="29" t="str">
        <f t="shared" si="2"/>
        <v/>
      </c>
      <c r="AB202" s="22"/>
      <c r="AC202" s="22"/>
      <c r="AD202" s="22"/>
      <c r="AE202" s="22" t="s">
        <v>865</v>
      </c>
      <c r="AF202" s="23" t="s">
        <v>47</v>
      </c>
      <c r="AG202" s="23" t="s">
        <v>810</v>
      </c>
    </row>
    <row r="203" spans="1:33" s="20" customFormat="1" ht="63" customHeight="1" x14ac:dyDescent="0.2">
      <c r="A203" s="21" t="s">
        <v>318</v>
      </c>
      <c r="B203" s="22">
        <v>80101505</v>
      </c>
      <c r="C203" s="23" t="s">
        <v>866</v>
      </c>
      <c r="D203" s="24">
        <v>43283</v>
      </c>
      <c r="E203" s="23" t="s">
        <v>867</v>
      </c>
      <c r="F203" s="23" t="s">
        <v>504</v>
      </c>
      <c r="G203" s="23" t="s">
        <v>442</v>
      </c>
      <c r="H203" s="25">
        <v>14396739</v>
      </c>
      <c r="I203" s="25">
        <v>14396739</v>
      </c>
      <c r="J203" s="23" t="s">
        <v>858</v>
      </c>
      <c r="K203" s="23" t="s">
        <v>45</v>
      </c>
      <c r="L203" s="22" t="s">
        <v>799</v>
      </c>
      <c r="M203" s="22" t="s">
        <v>800</v>
      </c>
      <c r="N203" s="21" t="s">
        <v>801</v>
      </c>
      <c r="O203" s="26" t="s">
        <v>802</v>
      </c>
      <c r="P203" s="23" t="s">
        <v>868</v>
      </c>
      <c r="Q203" s="23" t="s">
        <v>869</v>
      </c>
      <c r="R203" s="23" t="s">
        <v>870</v>
      </c>
      <c r="S203" s="23">
        <v>220040001</v>
      </c>
      <c r="T203" s="23">
        <v>370202012</v>
      </c>
      <c r="U203" s="22" t="s">
        <v>871</v>
      </c>
      <c r="V203" s="22"/>
      <c r="W203" s="27"/>
      <c r="X203" s="28"/>
      <c r="Y203" s="23"/>
      <c r="Z203" s="23"/>
      <c r="AA203" s="29" t="str">
        <f t="shared" si="2"/>
        <v/>
      </c>
      <c r="AB203" s="22"/>
      <c r="AC203" s="22"/>
      <c r="AD203" s="22"/>
      <c r="AE203" s="22" t="s">
        <v>872</v>
      </c>
      <c r="AF203" s="23" t="s">
        <v>47</v>
      </c>
      <c r="AG203" s="23" t="s">
        <v>810</v>
      </c>
    </row>
    <row r="204" spans="1:33" s="20" customFormat="1" ht="63" customHeight="1" x14ac:dyDescent="0.2">
      <c r="A204" s="21" t="s">
        <v>318</v>
      </c>
      <c r="B204" s="22">
        <v>80101505</v>
      </c>
      <c r="C204" s="23" t="s">
        <v>873</v>
      </c>
      <c r="D204" s="24">
        <v>43047</v>
      </c>
      <c r="E204" s="23" t="s">
        <v>340</v>
      </c>
      <c r="F204" s="23" t="s">
        <v>353</v>
      </c>
      <c r="G204" s="23" t="s">
        <v>442</v>
      </c>
      <c r="H204" s="25">
        <v>54091800</v>
      </c>
      <c r="I204" s="25">
        <v>45978030</v>
      </c>
      <c r="J204" s="23" t="s">
        <v>874</v>
      </c>
      <c r="K204" s="23" t="s">
        <v>346</v>
      </c>
      <c r="L204" s="22" t="s">
        <v>799</v>
      </c>
      <c r="M204" s="22" t="s">
        <v>800</v>
      </c>
      <c r="N204" s="21" t="s">
        <v>801</v>
      </c>
      <c r="O204" s="26" t="s">
        <v>802</v>
      </c>
      <c r="P204" s="23" t="s">
        <v>868</v>
      </c>
      <c r="Q204" s="23" t="s">
        <v>869</v>
      </c>
      <c r="R204" s="23" t="s">
        <v>870</v>
      </c>
      <c r="S204" s="23">
        <v>220040001</v>
      </c>
      <c r="T204" s="23">
        <v>37020202</v>
      </c>
      <c r="U204" s="22" t="s">
        <v>875</v>
      </c>
      <c r="V204" s="22"/>
      <c r="W204" s="27"/>
      <c r="X204" s="28"/>
      <c r="Y204" s="23"/>
      <c r="Z204" s="23"/>
      <c r="AA204" s="29" t="str">
        <f t="shared" ref="AA204:AA267" si="3">+IF(AND(W204="",X204="",Y204="",Z204=""),"",IF(AND(W204&lt;&gt;"",X204="",Y204="",Z204=""),0%,IF(AND(W204&lt;&gt;"",X204&lt;&gt;"",Y204="",Z204=""),33%,IF(AND(W204&lt;&gt;"",X204&lt;&gt;"",Y204&lt;&gt;"",Z204=""),66%,IF(AND(W204&lt;&gt;"",X204&lt;&gt;"",Y204&lt;&gt;"",Z204&lt;&gt;""),100%,"Información incompleta")))))</f>
        <v/>
      </c>
      <c r="AB204" s="22"/>
      <c r="AC204" s="22"/>
      <c r="AD204" s="22"/>
      <c r="AE204" s="22" t="s">
        <v>872</v>
      </c>
      <c r="AF204" s="23" t="s">
        <v>47</v>
      </c>
      <c r="AG204" s="23" t="s">
        <v>810</v>
      </c>
    </row>
    <row r="205" spans="1:33" s="20" customFormat="1" ht="63" customHeight="1" x14ac:dyDescent="0.2">
      <c r="A205" s="21" t="s">
        <v>318</v>
      </c>
      <c r="B205" s="22">
        <v>80101505</v>
      </c>
      <c r="C205" s="23" t="s">
        <v>876</v>
      </c>
      <c r="D205" s="24">
        <v>43344</v>
      </c>
      <c r="E205" s="23" t="s">
        <v>877</v>
      </c>
      <c r="F205" s="23" t="s">
        <v>677</v>
      </c>
      <c r="G205" s="23" t="s">
        <v>442</v>
      </c>
      <c r="H205" s="25">
        <v>14300000</v>
      </c>
      <c r="I205" s="25">
        <v>14300000</v>
      </c>
      <c r="J205" s="23" t="s">
        <v>858</v>
      </c>
      <c r="K205" s="23" t="s">
        <v>45</v>
      </c>
      <c r="L205" s="22" t="s">
        <v>799</v>
      </c>
      <c r="M205" s="22" t="s">
        <v>800</v>
      </c>
      <c r="N205" s="21" t="s">
        <v>801</v>
      </c>
      <c r="O205" s="26" t="s">
        <v>802</v>
      </c>
      <c r="P205" s="23" t="s">
        <v>868</v>
      </c>
      <c r="Q205" s="23" t="s">
        <v>869</v>
      </c>
      <c r="R205" s="23" t="s">
        <v>870</v>
      </c>
      <c r="S205" s="23">
        <v>220040001</v>
      </c>
      <c r="T205" s="23">
        <v>37020202</v>
      </c>
      <c r="U205" s="22" t="s">
        <v>875</v>
      </c>
      <c r="V205" s="22"/>
      <c r="W205" s="27"/>
      <c r="X205" s="28"/>
      <c r="Y205" s="23"/>
      <c r="Z205" s="23"/>
      <c r="AA205" s="29" t="str">
        <f t="shared" si="3"/>
        <v/>
      </c>
      <c r="AB205" s="22"/>
      <c r="AC205" s="22"/>
      <c r="AD205" s="22" t="s">
        <v>878</v>
      </c>
      <c r="AE205" s="22" t="s">
        <v>872</v>
      </c>
      <c r="AF205" s="23" t="s">
        <v>47</v>
      </c>
      <c r="AG205" s="23" t="s">
        <v>810</v>
      </c>
    </row>
    <row r="206" spans="1:33" s="20" customFormat="1" ht="63" customHeight="1" x14ac:dyDescent="0.2">
      <c r="A206" s="21" t="s">
        <v>318</v>
      </c>
      <c r="B206" s="22">
        <v>80101505</v>
      </c>
      <c r="C206" s="23" t="s">
        <v>879</v>
      </c>
      <c r="D206" s="24">
        <v>43405</v>
      </c>
      <c r="E206" s="23" t="s">
        <v>877</v>
      </c>
      <c r="F206" s="23" t="s">
        <v>677</v>
      </c>
      <c r="G206" s="23" t="s">
        <v>442</v>
      </c>
      <c r="H206" s="25">
        <f>21000000*1.1</f>
        <v>23100000.000000004</v>
      </c>
      <c r="I206" s="25">
        <f>21000000*1.1</f>
        <v>23100000.000000004</v>
      </c>
      <c r="J206" s="23" t="s">
        <v>858</v>
      </c>
      <c r="K206" s="23" t="s">
        <v>45</v>
      </c>
      <c r="L206" s="22" t="s">
        <v>799</v>
      </c>
      <c r="M206" s="22" t="s">
        <v>800</v>
      </c>
      <c r="N206" s="21" t="s">
        <v>801</v>
      </c>
      <c r="O206" s="26" t="s">
        <v>802</v>
      </c>
      <c r="P206" s="23" t="s">
        <v>868</v>
      </c>
      <c r="Q206" s="23" t="s">
        <v>869</v>
      </c>
      <c r="R206" s="23" t="s">
        <v>870</v>
      </c>
      <c r="S206" s="23">
        <v>220040001</v>
      </c>
      <c r="T206" s="23">
        <v>37020202</v>
      </c>
      <c r="U206" s="22" t="s">
        <v>875</v>
      </c>
      <c r="V206" s="22"/>
      <c r="W206" s="27"/>
      <c r="X206" s="28"/>
      <c r="Y206" s="23"/>
      <c r="Z206" s="23"/>
      <c r="AA206" s="29" t="str">
        <f t="shared" si="3"/>
        <v/>
      </c>
      <c r="AB206" s="22"/>
      <c r="AC206" s="22"/>
      <c r="AD206" s="22" t="s">
        <v>878</v>
      </c>
      <c r="AE206" s="22" t="s">
        <v>872</v>
      </c>
      <c r="AF206" s="23" t="s">
        <v>47</v>
      </c>
      <c r="AG206" s="23" t="s">
        <v>810</v>
      </c>
    </row>
    <row r="207" spans="1:33" s="20" customFormat="1" ht="63" customHeight="1" x14ac:dyDescent="0.2">
      <c r="A207" s="21" t="s">
        <v>318</v>
      </c>
      <c r="B207" s="22">
        <v>80111504</v>
      </c>
      <c r="C207" s="23" t="s">
        <v>880</v>
      </c>
      <c r="D207" s="24">
        <v>43102</v>
      </c>
      <c r="E207" s="23" t="s">
        <v>817</v>
      </c>
      <c r="F207" s="23" t="s">
        <v>504</v>
      </c>
      <c r="G207" s="23" t="s">
        <v>442</v>
      </c>
      <c r="H207" s="25">
        <v>523215470</v>
      </c>
      <c r="I207" s="25">
        <v>523215470</v>
      </c>
      <c r="J207" s="23" t="s">
        <v>881</v>
      </c>
      <c r="K207" s="23" t="s">
        <v>346</v>
      </c>
      <c r="L207" s="22" t="s">
        <v>799</v>
      </c>
      <c r="M207" s="22" t="s">
        <v>800</v>
      </c>
      <c r="N207" s="21" t="s">
        <v>801</v>
      </c>
      <c r="O207" s="26" t="s">
        <v>802</v>
      </c>
      <c r="P207" s="23" t="s">
        <v>882</v>
      </c>
      <c r="Q207" s="23" t="s">
        <v>883</v>
      </c>
      <c r="R207" s="23" t="s">
        <v>884</v>
      </c>
      <c r="S207" s="23" t="s">
        <v>885</v>
      </c>
      <c r="T207" s="23">
        <v>37020301</v>
      </c>
      <c r="U207" s="22" t="s">
        <v>886</v>
      </c>
      <c r="V207" s="22"/>
      <c r="W207" s="27"/>
      <c r="X207" s="28"/>
      <c r="Y207" s="23"/>
      <c r="Z207" s="23"/>
      <c r="AA207" s="29" t="str">
        <f t="shared" si="3"/>
        <v/>
      </c>
      <c r="AB207" s="22"/>
      <c r="AC207" s="22"/>
      <c r="AD207" s="22"/>
      <c r="AE207" s="22" t="s">
        <v>887</v>
      </c>
      <c r="AF207" s="23" t="s">
        <v>47</v>
      </c>
      <c r="AG207" s="23" t="s">
        <v>810</v>
      </c>
    </row>
    <row r="208" spans="1:33" s="20" customFormat="1" ht="63" customHeight="1" x14ac:dyDescent="0.2">
      <c r="A208" s="21" t="s">
        <v>318</v>
      </c>
      <c r="B208" s="22">
        <v>80111504</v>
      </c>
      <c r="C208" s="23" t="s">
        <v>888</v>
      </c>
      <c r="D208" s="24">
        <v>43102</v>
      </c>
      <c r="E208" s="23" t="s">
        <v>817</v>
      </c>
      <c r="F208" s="23" t="s">
        <v>353</v>
      </c>
      <c r="G208" s="23" t="s">
        <v>442</v>
      </c>
      <c r="H208" s="25" t="e">
        <f>[7]!Tabla2[[#This Row],[Valor estimado en la vigencia actual]]-628060</f>
        <v>#REF!</v>
      </c>
      <c r="I208" s="25" t="e">
        <f>[7]!Tabla2[[#This Row],[Valor estimado en la vigencia actual]]-628060</f>
        <v>#REF!</v>
      </c>
      <c r="J208" s="23" t="s">
        <v>881</v>
      </c>
      <c r="K208" s="23" t="s">
        <v>346</v>
      </c>
      <c r="L208" s="22" t="s">
        <v>799</v>
      </c>
      <c r="M208" s="22" t="s">
        <v>800</v>
      </c>
      <c r="N208" s="21" t="s">
        <v>801</v>
      </c>
      <c r="O208" s="26" t="s">
        <v>802</v>
      </c>
      <c r="P208" s="23" t="s">
        <v>882</v>
      </c>
      <c r="Q208" s="23" t="s">
        <v>883</v>
      </c>
      <c r="R208" s="23" t="s">
        <v>884</v>
      </c>
      <c r="S208" s="23" t="s">
        <v>885</v>
      </c>
      <c r="T208" s="23">
        <v>37020301</v>
      </c>
      <c r="U208" s="22" t="s">
        <v>889</v>
      </c>
      <c r="V208" s="22"/>
      <c r="W208" s="27"/>
      <c r="X208" s="28"/>
      <c r="Y208" s="23"/>
      <c r="Z208" s="23"/>
      <c r="AA208" s="29" t="str">
        <f t="shared" si="3"/>
        <v/>
      </c>
      <c r="AB208" s="22"/>
      <c r="AC208" s="22"/>
      <c r="AD208" s="22"/>
      <c r="AE208" s="22" t="s">
        <v>890</v>
      </c>
      <c r="AF208" s="23" t="s">
        <v>47</v>
      </c>
      <c r="AG208" s="23" t="s">
        <v>810</v>
      </c>
    </row>
    <row r="209" spans="1:34" s="20" customFormat="1" ht="63" customHeight="1" x14ac:dyDescent="0.2">
      <c r="A209" s="21" t="s">
        <v>318</v>
      </c>
      <c r="B209" s="22">
        <v>80111504</v>
      </c>
      <c r="C209" s="23" t="s">
        <v>891</v>
      </c>
      <c r="D209" s="24">
        <v>43296</v>
      </c>
      <c r="E209" s="23" t="s">
        <v>342</v>
      </c>
      <c r="F209" s="23" t="s">
        <v>504</v>
      </c>
      <c r="G209" s="23" t="s">
        <v>442</v>
      </c>
      <c r="H209" s="25">
        <v>545000000</v>
      </c>
      <c r="I209" s="25">
        <v>545000000</v>
      </c>
      <c r="J209" s="23" t="s">
        <v>892</v>
      </c>
      <c r="K209" s="23" t="s">
        <v>45</v>
      </c>
      <c r="L209" s="22" t="s">
        <v>799</v>
      </c>
      <c r="M209" s="22" t="s">
        <v>800</v>
      </c>
      <c r="N209" s="21" t="s">
        <v>801</v>
      </c>
      <c r="O209" s="26" t="s">
        <v>802</v>
      </c>
      <c r="P209" s="23" t="s">
        <v>882</v>
      </c>
      <c r="Q209" s="23" t="s">
        <v>883</v>
      </c>
      <c r="R209" s="23" t="s">
        <v>884</v>
      </c>
      <c r="S209" s="23" t="s">
        <v>885</v>
      </c>
      <c r="T209" s="23">
        <v>37020301</v>
      </c>
      <c r="U209" s="22" t="s">
        <v>886</v>
      </c>
      <c r="V209" s="22"/>
      <c r="W209" s="27"/>
      <c r="X209" s="28"/>
      <c r="Y209" s="23"/>
      <c r="Z209" s="23"/>
      <c r="AA209" s="29" t="str">
        <f t="shared" si="3"/>
        <v/>
      </c>
      <c r="AB209" s="22"/>
      <c r="AC209" s="22"/>
      <c r="AD209" s="22"/>
      <c r="AE209" s="22" t="s">
        <v>887</v>
      </c>
      <c r="AF209" s="23" t="s">
        <v>47</v>
      </c>
      <c r="AG209" s="23" t="s">
        <v>810</v>
      </c>
    </row>
    <row r="210" spans="1:34" s="20" customFormat="1" ht="63" customHeight="1" x14ac:dyDescent="0.2">
      <c r="A210" s="21" t="s">
        <v>318</v>
      </c>
      <c r="B210" s="22">
        <v>80111504</v>
      </c>
      <c r="C210" s="23" t="s">
        <v>893</v>
      </c>
      <c r="D210" s="24">
        <v>43296</v>
      </c>
      <c r="E210" s="23" t="s">
        <v>342</v>
      </c>
      <c r="F210" s="23" t="s">
        <v>353</v>
      </c>
      <c r="G210" s="23" t="s">
        <v>442</v>
      </c>
      <c r="H210" s="25">
        <v>450000000</v>
      </c>
      <c r="I210" s="25">
        <v>450000000</v>
      </c>
      <c r="J210" s="23" t="s">
        <v>892</v>
      </c>
      <c r="K210" s="23" t="s">
        <v>45</v>
      </c>
      <c r="L210" s="22" t="s">
        <v>799</v>
      </c>
      <c r="M210" s="22" t="s">
        <v>800</v>
      </c>
      <c r="N210" s="21" t="s">
        <v>801</v>
      </c>
      <c r="O210" s="26" t="s">
        <v>802</v>
      </c>
      <c r="P210" s="23" t="s">
        <v>882</v>
      </c>
      <c r="Q210" s="23" t="s">
        <v>883</v>
      </c>
      <c r="R210" s="23" t="s">
        <v>884</v>
      </c>
      <c r="S210" s="23" t="s">
        <v>885</v>
      </c>
      <c r="T210" s="23">
        <v>37020301</v>
      </c>
      <c r="U210" s="22" t="s">
        <v>889</v>
      </c>
      <c r="V210" s="22"/>
      <c r="W210" s="27"/>
      <c r="X210" s="28"/>
      <c r="Y210" s="23"/>
      <c r="Z210" s="23"/>
      <c r="AA210" s="29" t="str">
        <f t="shared" si="3"/>
        <v/>
      </c>
      <c r="AB210" s="22"/>
      <c r="AC210" s="22"/>
      <c r="AD210" s="22"/>
      <c r="AE210" s="22" t="s">
        <v>890</v>
      </c>
      <c r="AF210" s="23" t="s">
        <v>47</v>
      </c>
      <c r="AG210" s="23" t="s">
        <v>810</v>
      </c>
    </row>
    <row r="211" spans="1:34" s="20" customFormat="1" ht="63" customHeight="1" x14ac:dyDescent="0.2">
      <c r="A211" s="21" t="s">
        <v>318</v>
      </c>
      <c r="B211" s="22">
        <v>80111504</v>
      </c>
      <c r="C211" s="23" t="s">
        <v>894</v>
      </c>
      <c r="D211" s="24">
        <v>43296</v>
      </c>
      <c r="E211" s="23" t="s">
        <v>340</v>
      </c>
      <c r="F211" s="23" t="s">
        <v>504</v>
      </c>
      <c r="G211" s="23" t="s">
        <v>442</v>
      </c>
      <c r="H211" s="25">
        <v>50000000</v>
      </c>
      <c r="I211" s="25">
        <v>50000000</v>
      </c>
      <c r="J211" s="23" t="s">
        <v>881</v>
      </c>
      <c r="K211" s="23" t="s">
        <v>346</v>
      </c>
      <c r="L211" s="22" t="s">
        <v>799</v>
      </c>
      <c r="M211" s="22" t="s">
        <v>800</v>
      </c>
      <c r="N211" s="21" t="s">
        <v>801</v>
      </c>
      <c r="O211" s="26" t="s">
        <v>802</v>
      </c>
      <c r="P211" s="23" t="s">
        <v>882</v>
      </c>
      <c r="Q211" s="23" t="s">
        <v>895</v>
      </c>
      <c r="R211" s="23" t="s">
        <v>884</v>
      </c>
      <c r="S211" s="23" t="s">
        <v>885</v>
      </c>
      <c r="T211" s="23">
        <v>37020301</v>
      </c>
      <c r="U211" s="22" t="s">
        <v>896</v>
      </c>
      <c r="V211" s="22"/>
      <c r="W211" s="27"/>
      <c r="X211" s="28"/>
      <c r="Y211" s="23"/>
      <c r="Z211" s="23"/>
      <c r="AA211" s="29" t="str">
        <f t="shared" si="3"/>
        <v/>
      </c>
      <c r="AB211" s="22"/>
      <c r="AC211" s="22"/>
      <c r="AD211" s="22"/>
      <c r="AE211" s="22" t="s">
        <v>887</v>
      </c>
      <c r="AF211" s="23" t="s">
        <v>47</v>
      </c>
      <c r="AG211" s="23" t="s">
        <v>810</v>
      </c>
    </row>
    <row r="212" spans="1:34" s="20" customFormat="1" ht="63" customHeight="1" x14ac:dyDescent="0.2">
      <c r="A212" s="21" t="s">
        <v>318</v>
      </c>
      <c r="B212" s="22">
        <v>80101505</v>
      </c>
      <c r="C212" s="23" t="s">
        <v>897</v>
      </c>
      <c r="D212" s="24">
        <v>43105</v>
      </c>
      <c r="E212" s="23" t="s">
        <v>482</v>
      </c>
      <c r="F212" s="23" t="s">
        <v>353</v>
      </c>
      <c r="G212" s="23" t="s">
        <v>442</v>
      </c>
      <c r="H212" s="25">
        <v>100000000</v>
      </c>
      <c r="I212" s="25">
        <v>100000000</v>
      </c>
      <c r="J212" s="23" t="s">
        <v>347</v>
      </c>
      <c r="K212" s="23" t="s">
        <v>45</v>
      </c>
      <c r="L212" s="22" t="s">
        <v>799</v>
      </c>
      <c r="M212" s="22" t="s">
        <v>800</v>
      </c>
      <c r="N212" s="21" t="s">
        <v>801</v>
      </c>
      <c r="O212" s="26" t="s">
        <v>802</v>
      </c>
      <c r="P212" s="23" t="s">
        <v>898</v>
      </c>
      <c r="Q212" s="23" t="s">
        <v>899</v>
      </c>
      <c r="R212" s="23" t="s">
        <v>900</v>
      </c>
      <c r="S212" s="23" t="s">
        <v>901</v>
      </c>
      <c r="T212" s="23" t="s">
        <v>902</v>
      </c>
      <c r="U212" s="22" t="s">
        <v>903</v>
      </c>
      <c r="V212" s="22"/>
      <c r="W212" s="27">
        <v>20584</v>
      </c>
      <c r="X212" s="28"/>
      <c r="Y212" s="23"/>
      <c r="Z212" s="23" t="s">
        <v>904</v>
      </c>
      <c r="AA212" s="29" t="str">
        <f t="shared" si="3"/>
        <v>Información incompleta</v>
      </c>
      <c r="AB212" s="22"/>
      <c r="AC212" s="22"/>
      <c r="AD212" s="22"/>
      <c r="AE212" s="22" t="s">
        <v>905</v>
      </c>
      <c r="AF212" s="23" t="s">
        <v>47</v>
      </c>
      <c r="AG212" s="23" t="s">
        <v>810</v>
      </c>
    </row>
    <row r="213" spans="1:34" s="20" customFormat="1" ht="63" customHeight="1" x14ac:dyDescent="0.2">
      <c r="A213" s="21" t="s">
        <v>318</v>
      </c>
      <c r="B213" s="22">
        <v>85101706</v>
      </c>
      <c r="C213" s="23" t="s">
        <v>906</v>
      </c>
      <c r="D213" s="24">
        <v>43103</v>
      </c>
      <c r="E213" s="23" t="s">
        <v>907</v>
      </c>
      <c r="F213" s="23" t="s">
        <v>353</v>
      </c>
      <c r="G213" s="23" t="s">
        <v>442</v>
      </c>
      <c r="H213" s="25">
        <v>1690248628</v>
      </c>
      <c r="I213" s="25">
        <v>599869670</v>
      </c>
      <c r="J213" s="23" t="s">
        <v>49</v>
      </c>
      <c r="K213" s="23" t="s">
        <v>346</v>
      </c>
      <c r="L213" s="22" t="s">
        <v>799</v>
      </c>
      <c r="M213" s="22" t="s">
        <v>800</v>
      </c>
      <c r="N213" s="21" t="s">
        <v>908</v>
      </c>
      <c r="O213" s="26" t="s">
        <v>802</v>
      </c>
      <c r="P213" s="23" t="s">
        <v>45</v>
      </c>
      <c r="Q213" s="23" t="s">
        <v>45</v>
      </c>
      <c r="R213" s="23" t="s">
        <v>45</v>
      </c>
      <c r="S213" s="23" t="s">
        <v>45</v>
      </c>
      <c r="T213" s="23" t="s">
        <v>45</v>
      </c>
      <c r="U213" s="22" t="s">
        <v>45</v>
      </c>
      <c r="V213" s="22">
        <v>7794</v>
      </c>
      <c r="W213" s="27" t="s">
        <v>909</v>
      </c>
      <c r="X213" s="28">
        <v>43403</v>
      </c>
      <c r="Y213" s="23">
        <v>43413</v>
      </c>
      <c r="Z213" s="23" t="s">
        <v>910</v>
      </c>
      <c r="AA213" s="29">
        <f t="shared" si="3"/>
        <v>1</v>
      </c>
      <c r="AB213" s="22" t="s">
        <v>911</v>
      </c>
      <c r="AC213" s="22" t="s">
        <v>317</v>
      </c>
      <c r="AD213" s="22"/>
      <c r="AE213" s="22" t="s">
        <v>912</v>
      </c>
      <c r="AF213" s="23" t="s">
        <v>47</v>
      </c>
      <c r="AG213" s="23" t="s">
        <v>810</v>
      </c>
    </row>
    <row r="214" spans="1:34" s="20" customFormat="1" ht="63" customHeight="1" x14ac:dyDescent="0.2">
      <c r="A214" s="21" t="s">
        <v>318</v>
      </c>
      <c r="B214" s="22">
        <v>86111600</v>
      </c>
      <c r="C214" s="23" t="s">
        <v>913</v>
      </c>
      <c r="D214" s="24">
        <v>43103</v>
      </c>
      <c r="E214" s="23" t="s">
        <v>907</v>
      </c>
      <c r="F214" s="23" t="s">
        <v>504</v>
      </c>
      <c r="G214" s="23" t="s">
        <v>442</v>
      </c>
      <c r="H214" s="25">
        <v>750000000</v>
      </c>
      <c r="I214" s="25">
        <v>127500000</v>
      </c>
      <c r="J214" s="23" t="s">
        <v>49</v>
      </c>
      <c r="K214" s="23" t="s">
        <v>346</v>
      </c>
      <c r="L214" s="22" t="s">
        <v>799</v>
      </c>
      <c r="M214" s="22" t="s">
        <v>800</v>
      </c>
      <c r="N214" s="21" t="s">
        <v>908</v>
      </c>
      <c r="O214" s="26" t="s">
        <v>802</v>
      </c>
      <c r="P214" s="23" t="s">
        <v>914</v>
      </c>
      <c r="Q214" s="23" t="s">
        <v>915</v>
      </c>
      <c r="R214" s="23" t="s">
        <v>916</v>
      </c>
      <c r="S214" s="23" t="s">
        <v>917</v>
      </c>
      <c r="T214" s="23" t="s">
        <v>918</v>
      </c>
      <c r="U214" s="22" t="s">
        <v>903</v>
      </c>
      <c r="V214" s="22">
        <v>7971</v>
      </c>
      <c r="W214" s="27" t="s">
        <v>919</v>
      </c>
      <c r="X214" s="28">
        <v>43061</v>
      </c>
      <c r="Y214" s="23">
        <v>43434</v>
      </c>
      <c r="Z214" s="23">
        <v>4600007927</v>
      </c>
      <c r="AA214" s="29">
        <f t="shared" si="3"/>
        <v>1</v>
      </c>
      <c r="AB214" s="22" t="s">
        <v>920</v>
      </c>
      <c r="AC214" s="22" t="s">
        <v>317</v>
      </c>
      <c r="AD214" s="22"/>
      <c r="AE214" s="22" t="s">
        <v>921</v>
      </c>
      <c r="AF214" s="23" t="s">
        <v>47</v>
      </c>
      <c r="AG214" s="23" t="s">
        <v>810</v>
      </c>
    </row>
    <row r="215" spans="1:34" s="20" customFormat="1" ht="63" customHeight="1" x14ac:dyDescent="0.2">
      <c r="A215" s="21" t="s">
        <v>318</v>
      </c>
      <c r="B215" s="22">
        <v>851015003</v>
      </c>
      <c r="C215" s="23" t="s">
        <v>922</v>
      </c>
      <c r="D215" s="24">
        <v>43103</v>
      </c>
      <c r="E215" s="23" t="s">
        <v>821</v>
      </c>
      <c r="F215" s="23" t="s">
        <v>780</v>
      </c>
      <c r="G215" s="23" t="s">
        <v>442</v>
      </c>
      <c r="H215" s="25">
        <v>15000000</v>
      </c>
      <c r="I215" s="25">
        <v>12500000</v>
      </c>
      <c r="J215" s="23" t="s">
        <v>49</v>
      </c>
      <c r="K215" s="23" t="s">
        <v>346</v>
      </c>
      <c r="L215" s="22" t="s">
        <v>799</v>
      </c>
      <c r="M215" s="22" t="s">
        <v>800</v>
      </c>
      <c r="N215" s="21" t="s">
        <v>908</v>
      </c>
      <c r="O215" s="26" t="s">
        <v>802</v>
      </c>
      <c r="P215" s="23" t="s">
        <v>923</v>
      </c>
      <c r="Q215" s="23" t="s">
        <v>915</v>
      </c>
      <c r="R215" s="23" t="s">
        <v>924</v>
      </c>
      <c r="S215" s="23" t="s">
        <v>925</v>
      </c>
      <c r="T215" s="23" t="s">
        <v>926</v>
      </c>
      <c r="U215" s="22" t="s">
        <v>903</v>
      </c>
      <c r="V215" s="22"/>
      <c r="W215" s="27"/>
      <c r="X215" s="28"/>
      <c r="Y215" s="23"/>
      <c r="Z215" s="23"/>
      <c r="AA215" s="29" t="str">
        <f t="shared" si="3"/>
        <v/>
      </c>
      <c r="AB215" s="22"/>
      <c r="AC215" s="22"/>
      <c r="AD215" s="22"/>
      <c r="AE215" s="22" t="s">
        <v>927</v>
      </c>
      <c r="AF215" s="23" t="s">
        <v>47</v>
      </c>
      <c r="AG215" s="23" t="s">
        <v>810</v>
      </c>
    </row>
    <row r="216" spans="1:34" s="20" customFormat="1" ht="63" customHeight="1" x14ac:dyDescent="0.2">
      <c r="A216" s="21" t="s">
        <v>318</v>
      </c>
      <c r="B216" s="22">
        <v>861116004</v>
      </c>
      <c r="C216" s="23" t="s">
        <v>928</v>
      </c>
      <c r="D216" s="24">
        <v>43103</v>
      </c>
      <c r="E216" s="23" t="s">
        <v>821</v>
      </c>
      <c r="F216" s="23" t="s">
        <v>780</v>
      </c>
      <c r="G216" s="23" t="s">
        <v>442</v>
      </c>
      <c r="H216" s="25">
        <v>73000000</v>
      </c>
      <c r="I216" s="25" t="e">
        <f>[7]!Tabla2[[#This Row],[Valor total estimado]]*0.85</f>
        <v>#REF!</v>
      </c>
      <c r="J216" s="23" t="s">
        <v>49</v>
      </c>
      <c r="K216" s="23" t="s">
        <v>346</v>
      </c>
      <c r="L216" s="22" t="s">
        <v>799</v>
      </c>
      <c r="M216" s="22" t="s">
        <v>800</v>
      </c>
      <c r="N216" s="21" t="s">
        <v>908</v>
      </c>
      <c r="O216" s="26" t="s">
        <v>802</v>
      </c>
      <c r="P216" s="23" t="s">
        <v>45</v>
      </c>
      <c r="Q216" s="23" t="s">
        <v>45</v>
      </c>
      <c r="R216" s="23" t="s">
        <v>45</v>
      </c>
      <c r="S216" s="23" t="s">
        <v>45</v>
      </c>
      <c r="T216" s="23" t="s">
        <v>45</v>
      </c>
      <c r="U216" s="22" t="s">
        <v>45</v>
      </c>
      <c r="V216" s="22"/>
      <c r="W216" s="27"/>
      <c r="X216" s="28"/>
      <c r="Y216" s="23"/>
      <c r="Z216" s="23"/>
      <c r="AA216" s="29" t="str">
        <f t="shared" si="3"/>
        <v/>
      </c>
      <c r="AB216" s="22"/>
      <c r="AC216" s="22"/>
      <c r="AD216" s="22"/>
      <c r="AE216" s="22" t="s">
        <v>929</v>
      </c>
      <c r="AF216" s="23" t="s">
        <v>47</v>
      </c>
      <c r="AG216" s="23" t="s">
        <v>810</v>
      </c>
    </row>
    <row r="217" spans="1:34" s="20" customFormat="1" ht="63" customHeight="1" x14ac:dyDescent="0.2">
      <c r="A217" s="21" t="s">
        <v>318</v>
      </c>
      <c r="B217" s="22" t="s">
        <v>930</v>
      </c>
      <c r="C217" s="23" t="s">
        <v>931</v>
      </c>
      <c r="D217" s="24">
        <v>43168</v>
      </c>
      <c r="E217" s="23" t="s">
        <v>345</v>
      </c>
      <c r="F217" s="23" t="s">
        <v>677</v>
      </c>
      <c r="G217" s="23" t="s">
        <v>442</v>
      </c>
      <c r="H217" s="25">
        <v>1117378164</v>
      </c>
      <c r="I217" s="25">
        <v>1117378164</v>
      </c>
      <c r="J217" s="23" t="s">
        <v>347</v>
      </c>
      <c r="K217" s="23" t="s">
        <v>45</v>
      </c>
      <c r="L217" s="22" t="s">
        <v>799</v>
      </c>
      <c r="M217" s="22" t="s">
        <v>800</v>
      </c>
      <c r="N217" s="21" t="s">
        <v>908</v>
      </c>
      <c r="O217" s="26" t="s">
        <v>802</v>
      </c>
      <c r="P217" s="23" t="s">
        <v>914</v>
      </c>
      <c r="Q217" s="23" t="s">
        <v>915</v>
      </c>
      <c r="R217" s="23" t="s">
        <v>916</v>
      </c>
      <c r="S217" s="23" t="s">
        <v>932</v>
      </c>
      <c r="T217" s="23" t="s">
        <v>933</v>
      </c>
      <c r="U217" s="22" t="s">
        <v>903</v>
      </c>
      <c r="V217" s="22"/>
      <c r="W217" s="27"/>
      <c r="X217" s="28"/>
      <c r="Y217" s="23"/>
      <c r="Z217" s="23"/>
      <c r="AA217" s="29" t="str">
        <f t="shared" si="3"/>
        <v/>
      </c>
      <c r="AB217" s="22"/>
      <c r="AC217" s="22"/>
      <c r="AD217" s="22"/>
      <c r="AE217" s="22" t="s">
        <v>905</v>
      </c>
      <c r="AF217" s="23" t="s">
        <v>47</v>
      </c>
      <c r="AG217" s="23" t="s">
        <v>810</v>
      </c>
    </row>
    <row r="218" spans="1:34" s="20" customFormat="1" ht="63" customHeight="1" x14ac:dyDescent="0.2">
      <c r="A218" s="21" t="s">
        <v>318</v>
      </c>
      <c r="B218" s="22">
        <v>851015003</v>
      </c>
      <c r="C218" s="23" t="s">
        <v>934</v>
      </c>
      <c r="D218" s="24">
        <v>43257</v>
      </c>
      <c r="E218" s="23" t="s">
        <v>817</v>
      </c>
      <c r="F218" s="23" t="s">
        <v>780</v>
      </c>
      <c r="G218" s="23" t="s">
        <v>442</v>
      </c>
      <c r="H218" s="25">
        <v>60000000</v>
      </c>
      <c r="I218" s="25">
        <v>60000000</v>
      </c>
      <c r="J218" s="23" t="s">
        <v>347</v>
      </c>
      <c r="K218" s="23" t="s">
        <v>45</v>
      </c>
      <c r="L218" s="22" t="s">
        <v>799</v>
      </c>
      <c r="M218" s="22" t="s">
        <v>800</v>
      </c>
      <c r="N218" s="21" t="s">
        <v>908</v>
      </c>
      <c r="O218" s="26" t="s">
        <v>802</v>
      </c>
      <c r="P218" s="23" t="s">
        <v>923</v>
      </c>
      <c r="Q218" s="23" t="s">
        <v>915</v>
      </c>
      <c r="R218" s="23" t="s">
        <v>924</v>
      </c>
      <c r="S218" s="23" t="s">
        <v>925</v>
      </c>
      <c r="T218" s="23" t="s">
        <v>926</v>
      </c>
      <c r="U218" s="22" t="s">
        <v>903</v>
      </c>
      <c r="V218" s="22"/>
      <c r="W218" s="27"/>
      <c r="X218" s="28"/>
      <c r="Y218" s="23"/>
      <c r="Z218" s="23"/>
      <c r="AA218" s="29" t="str">
        <f t="shared" si="3"/>
        <v/>
      </c>
      <c r="AB218" s="22"/>
      <c r="AC218" s="22"/>
      <c r="AD218" s="22"/>
      <c r="AE218" s="22" t="s">
        <v>927</v>
      </c>
      <c r="AF218" s="23" t="s">
        <v>47</v>
      </c>
      <c r="AG218" s="23" t="s">
        <v>810</v>
      </c>
    </row>
    <row r="219" spans="1:34" s="20" customFormat="1" ht="63" customHeight="1" x14ac:dyDescent="0.2">
      <c r="A219" s="21" t="s">
        <v>318</v>
      </c>
      <c r="B219" s="22">
        <v>80121610</v>
      </c>
      <c r="C219" s="23" t="s">
        <v>935</v>
      </c>
      <c r="D219" s="24">
        <v>43103</v>
      </c>
      <c r="E219" s="23" t="s">
        <v>821</v>
      </c>
      <c r="F219" s="23" t="s">
        <v>620</v>
      </c>
      <c r="G219" s="23" t="s">
        <v>442</v>
      </c>
      <c r="H219" s="25">
        <v>86658770</v>
      </c>
      <c r="I219" s="25">
        <v>86658770</v>
      </c>
      <c r="J219" s="23" t="s">
        <v>347</v>
      </c>
      <c r="K219" s="23" t="s">
        <v>45</v>
      </c>
      <c r="L219" s="22" t="s">
        <v>799</v>
      </c>
      <c r="M219" s="22" t="s">
        <v>800</v>
      </c>
      <c r="N219" s="21" t="s">
        <v>936</v>
      </c>
      <c r="O219" s="26" t="s">
        <v>802</v>
      </c>
      <c r="P219" s="23" t="s">
        <v>45</v>
      </c>
      <c r="Q219" s="23" t="s">
        <v>45</v>
      </c>
      <c r="R219" s="23" t="s">
        <v>45</v>
      </c>
      <c r="S219" s="23" t="s">
        <v>45</v>
      </c>
      <c r="T219" s="23" t="s">
        <v>45</v>
      </c>
      <c r="U219" s="22" t="s">
        <v>45</v>
      </c>
      <c r="V219" s="22">
        <v>8057</v>
      </c>
      <c r="W219" s="27">
        <v>20796</v>
      </c>
      <c r="X219" s="28">
        <v>43123</v>
      </c>
      <c r="Y219" s="23" t="s">
        <v>937</v>
      </c>
      <c r="Z219" s="23" t="s">
        <v>938</v>
      </c>
      <c r="AA219" s="29">
        <f t="shared" si="3"/>
        <v>1</v>
      </c>
      <c r="AB219" s="22" t="s">
        <v>939</v>
      </c>
      <c r="AC219" s="22" t="s">
        <v>317</v>
      </c>
      <c r="AD219" s="22"/>
      <c r="AE219" s="22" t="s">
        <v>940</v>
      </c>
      <c r="AF219" s="23" t="s">
        <v>47</v>
      </c>
      <c r="AG219" s="23" t="s">
        <v>810</v>
      </c>
    </row>
    <row r="220" spans="1:34" s="20" customFormat="1" ht="63" customHeight="1" x14ac:dyDescent="0.2">
      <c r="A220" s="21" t="s">
        <v>324</v>
      </c>
      <c r="B220" s="22">
        <v>93141506</v>
      </c>
      <c r="C220" s="23" t="s">
        <v>941</v>
      </c>
      <c r="D220" s="24">
        <v>43050</v>
      </c>
      <c r="E220" s="23" t="s">
        <v>344</v>
      </c>
      <c r="F220" s="23" t="s">
        <v>448</v>
      </c>
      <c r="G220" s="23" t="s">
        <v>942</v>
      </c>
      <c r="H220" s="25" t="e">
        <f>+[8]!Tabla2[[#This Row],[Valor estimado Departamento en la vigencia 2017]]+'[1]paa 01042017_origina 2018 -G'!#REF!</f>
        <v>#REF!</v>
      </c>
      <c r="I220" s="25">
        <v>17748255</v>
      </c>
      <c r="J220" s="23" t="s">
        <v>49</v>
      </c>
      <c r="K220" s="23" t="s">
        <v>346</v>
      </c>
      <c r="L220" s="22" t="s">
        <v>943</v>
      </c>
      <c r="M220" s="22" t="s">
        <v>944</v>
      </c>
      <c r="N220" s="21" t="s">
        <v>945</v>
      </c>
      <c r="O220" s="26" t="s">
        <v>946</v>
      </c>
      <c r="P220" s="23" t="s">
        <v>947</v>
      </c>
      <c r="Q220" s="23" t="s">
        <v>948</v>
      </c>
      <c r="R220" s="23" t="s">
        <v>949</v>
      </c>
      <c r="S220" s="23" t="s">
        <v>950</v>
      </c>
      <c r="T220" s="23" t="s">
        <v>951</v>
      </c>
      <c r="U220" s="22" t="s">
        <v>952</v>
      </c>
      <c r="V220" s="22">
        <v>7861</v>
      </c>
      <c r="W220" s="27">
        <v>19492</v>
      </c>
      <c r="X220" s="28">
        <v>43049</v>
      </c>
      <c r="Y220" s="23" t="s">
        <v>45</v>
      </c>
      <c r="Z220" s="23">
        <v>4600007820</v>
      </c>
      <c r="AA220" s="29">
        <f t="shared" si="3"/>
        <v>1</v>
      </c>
      <c r="AB220" s="22" t="s">
        <v>953</v>
      </c>
      <c r="AC220" s="22" t="s">
        <v>317</v>
      </c>
      <c r="AD220" s="22"/>
      <c r="AE220" s="22" t="s">
        <v>954</v>
      </c>
      <c r="AF220" s="23" t="s">
        <v>47</v>
      </c>
      <c r="AG220" s="23" t="s">
        <v>955</v>
      </c>
      <c r="AH220" s="20" t="s">
        <v>955</v>
      </c>
    </row>
    <row r="221" spans="1:34" s="20" customFormat="1" ht="63" customHeight="1" x14ac:dyDescent="0.2">
      <c r="A221" s="21" t="s">
        <v>324</v>
      </c>
      <c r="B221" s="22">
        <v>93141506</v>
      </c>
      <c r="C221" s="23" t="s">
        <v>956</v>
      </c>
      <c r="D221" s="24">
        <v>43050</v>
      </c>
      <c r="E221" s="23" t="s">
        <v>344</v>
      </c>
      <c r="F221" s="23" t="s">
        <v>448</v>
      </c>
      <c r="G221" s="23" t="s">
        <v>942</v>
      </c>
      <c r="H221" s="25" t="e">
        <f>+[8]!Tabla2[[#This Row],[Valor estimado Departamento en la vigencia 2017]]+'[1]paa 01042017_origina 2018 -G'!#REF!</f>
        <v>#REF!</v>
      </c>
      <c r="I221" s="25">
        <v>99688594</v>
      </c>
      <c r="J221" s="23" t="s">
        <v>49</v>
      </c>
      <c r="K221" s="23" t="s">
        <v>346</v>
      </c>
      <c r="L221" s="22" t="s">
        <v>943</v>
      </c>
      <c r="M221" s="22" t="s">
        <v>944</v>
      </c>
      <c r="N221" s="21" t="s">
        <v>945</v>
      </c>
      <c r="O221" s="26" t="s">
        <v>946</v>
      </c>
      <c r="P221" s="23" t="s">
        <v>947</v>
      </c>
      <c r="Q221" s="23" t="s">
        <v>948</v>
      </c>
      <c r="R221" s="23" t="s">
        <v>949</v>
      </c>
      <c r="S221" s="23" t="s">
        <v>950</v>
      </c>
      <c r="T221" s="23" t="s">
        <v>951</v>
      </c>
      <c r="U221" s="22" t="s">
        <v>952</v>
      </c>
      <c r="V221" s="22">
        <v>7862</v>
      </c>
      <c r="W221" s="27">
        <v>19493</v>
      </c>
      <c r="X221" s="28">
        <v>43049</v>
      </c>
      <c r="Y221" s="23" t="s">
        <v>45</v>
      </c>
      <c r="Z221" s="23">
        <v>4600007891</v>
      </c>
      <c r="AA221" s="29">
        <f t="shared" si="3"/>
        <v>1</v>
      </c>
      <c r="AB221" s="22" t="s">
        <v>957</v>
      </c>
      <c r="AC221" s="22" t="s">
        <v>317</v>
      </c>
      <c r="AD221" s="22"/>
      <c r="AE221" s="22" t="s">
        <v>958</v>
      </c>
      <c r="AF221" s="23" t="s">
        <v>47</v>
      </c>
      <c r="AG221" s="23" t="s">
        <v>955</v>
      </c>
      <c r="AH221" s="20" t="s">
        <v>955</v>
      </c>
    </row>
    <row r="222" spans="1:34" s="20" customFormat="1" ht="63" customHeight="1" x14ac:dyDescent="0.2">
      <c r="A222" s="21" t="s">
        <v>324</v>
      </c>
      <c r="B222" s="22">
        <v>93141506</v>
      </c>
      <c r="C222" s="23" t="s">
        <v>959</v>
      </c>
      <c r="D222" s="24">
        <v>43050</v>
      </c>
      <c r="E222" s="23" t="s">
        <v>344</v>
      </c>
      <c r="F222" s="23" t="s">
        <v>448</v>
      </c>
      <c r="G222" s="23" t="s">
        <v>942</v>
      </c>
      <c r="H222" s="25" t="e">
        <f>+[8]!Tabla2[[#This Row],[Valor estimado Departamento en la vigencia 2017]]+'[1]paa 01042017_origina 2018 -G'!#REF!</f>
        <v>#REF!</v>
      </c>
      <c r="I222" s="25">
        <v>21193505</v>
      </c>
      <c r="J222" s="23" t="s">
        <v>49</v>
      </c>
      <c r="K222" s="23" t="s">
        <v>346</v>
      </c>
      <c r="L222" s="22" t="s">
        <v>943</v>
      </c>
      <c r="M222" s="22" t="s">
        <v>944</v>
      </c>
      <c r="N222" s="21" t="s">
        <v>945</v>
      </c>
      <c r="O222" s="26" t="s">
        <v>946</v>
      </c>
      <c r="P222" s="23" t="s">
        <v>947</v>
      </c>
      <c r="Q222" s="23" t="s">
        <v>948</v>
      </c>
      <c r="R222" s="23" t="s">
        <v>949</v>
      </c>
      <c r="S222" s="23" t="s">
        <v>950</v>
      </c>
      <c r="T222" s="23" t="s">
        <v>951</v>
      </c>
      <c r="U222" s="22" t="s">
        <v>952</v>
      </c>
      <c r="V222" s="22">
        <v>7864</v>
      </c>
      <c r="W222" s="27">
        <v>19494</v>
      </c>
      <c r="X222" s="28">
        <v>43049</v>
      </c>
      <c r="Y222" s="23" t="s">
        <v>45</v>
      </c>
      <c r="Z222" s="23">
        <v>4600007800</v>
      </c>
      <c r="AA222" s="29">
        <f t="shared" si="3"/>
        <v>1</v>
      </c>
      <c r="AB222" s="22" t="s">
        <v>960</v>
      </c>
      <c r="AC222" s="22" t="s">
        <v>317</v>
      </c>
      <c r="AD222" s="22"/>
      <c r="AE222" s="22" t="s">
        <v>954</v>
      </c>
      <c r="AF222" s="23" t="s">
        <v>47</v>
      </c>
      <c r="AG222" s="23" t="s">
        <v>955</v>
      </c>
      <c r="AH222" s="20" t="s">
        <v>955</v>
      </c>
    </row>
    <row r="223" spans="1:34" s="20" customFormat="1" ht="63" customHeight="1" x14ac:dyDescent="0.2">
      <c r="A223" s="21" t="s">
        <v>324</v>
      </c>
      <c r="B223" s="22">
        <v>93141506</v>
      </c>
      <c r="C223" s="23" t="s">
        <v>961</v>
      </c>
      <c r="D223" s="24">
        <v>43050</v>
      </c>
      <c r="E223" s="23" t="s">
        <v>344</v>
      </c>
      <c r="F223" s="23" t="s">
        <v>448</v>
      </c>
      <c r="G223" s="23" t="s">
        <v>942</v>
      </c>
      <c r="H223" s="25" t="e">
        <f>+[8]!Tabla2[[#This Row],[Valor estimado Departamento en la vigencia 2017]]+'[1]paa 01042017_origina 2018 -G'!#REF!</f>
        <v>#REF!</v>
      </c>
      <c r="I223" s="25">
        <v>317945322</v>
      </c>
      <c r="J223" s="23" t="s">
        <v>49</v>
      </c>
      <c r="K223" s="23" t="s">
        <v>346</v>
      </c>
      <c r="L223" s="22" t="s">
        <v>943</v>
      </c>
      <c r="M223" s="22" t="s">
        <v>944</v>
      </c>
      <c r="N223" s="21" t="s">
        <v>945</v>
      </c>
      <c r="O223" s="26" t="s">
        <v>946</v>
      </c>
      <c r="P223" s="23" t="s">
        <v>947</v>
      </c>
      <c r="Q223" s="23" t="s">
        <v>948</v>
      </c>
      <c r="R223" s="23" t="s">
        <v>949</v>
      </c>
      <c r="S223" s="23" t="s">
        <v>950</v>
      </c>
      <c r="T223" s="23" t="s">
        <v>951</v>
      </c>
      <c r="U223" s="22" t="s">
        <v>952</v>
      </c>
      <c r="V223" s="22">
        <v>7865</v>
      </c>
      <c r="W223" s="27">
        <v>19496</v>
      </c>
      <c r="X223" s="28">
        <v>43049</v>
      </c>
      <c r="Y223" s="23" t="s">
        <v>45</v>
      </c>
      <c r="Z223" s="23">
        <v>4600007888</v>
      </c>
      <c r="AA223" s="29">
        <f t="shared" si="3"/>
        <v>1</v>
      </c>
      <c r="AB223" s="22" t="s">
        <v>962</v>
      </c>
      <c r="AC223" s="22" t="s">
        <v>317</v>
      </c>
      <c r="AD223" s="22"/>
      <c r="AE223" s="22" t="s">
        <v>958</v>
      </c>
      <c r="AF223" s="23" t="s">
        <v>47</v>
      </c>
      <c r="AG223" s="23" t="s">
        <v>955</v>
      </c>
      <c r="AH223" s="20" t="s">
        <v>955</v>
      </c>
    </row>
    <row r="224" spans="1:34" s="20" customFormat="1" ht="63" customHeight="1" x14ac:dyDescent="0.2">
      <c r="A224" s="21" t="s">
        <v>324</v>
      </c>
      <c r="B224" s="22">
        <v>93141506</v>
      </c>
      <c r="C224" s="23" t="s">
        <v>963</v>
      </c>
      <c r="D224" s="24">
        <v>43050</v>
      </c>
      <c r="E224" s="23" t="s">
        <v>344</v>
      </c>
      <c r="F224" s="23" t="s">
        <v>448</v>
      </c>
      <c r="G224" s="23" t="s">
        <v>942</v>
      </c>
      <c r="H224" s="25" t="e">
        <f>+[8]!Tabla2[[#This Row],[Valor estimado Departamento en la vigencia 2017]]+'[1]paa 01042017_origina 2018 -G'!#REF!</f>
        <v>#REF!</v>
      </c>
      <c r="I224" s="25">
        <v>30798443</v>
      </c>
      <c r="J224" s="23" t="s">
        <v>49</v>
      </c>
      <c r="K224" s="23" t="s">
        <v>346</v>
      </c>
      <c r="L224" s="22" t="s">
        <v>943</v>
      </c>
      <c r="M224" s="22" t="s">
        <v>944</v>
      </c>
      <c r="N224" s="21" t="s">
        <v>945</v>
      </c>
      <c r="O224" s="26" t="s">
        <v>946</v>
      </c>
      <c r="P224" s="23" t="s">
        <v>947</v>
      </c>
      <c r="Q224" s="23" t="s">
        <v>948</v>
      </c>
      <c r="R224" s="23" t="s">
        <v>949</v>
      </c>
      <c r="S224" s="23" t="s">
        <v>950</v>
      </c>
      <c r="T224" s="23" t="s">
        <v>951</v>
      </c>
      <c r="U224" s="22" t="s">
        <v>952</v>
      </c>
      <c r="V224" s="22">
        <v>7868</v>
      </c>
      <c r="W224" s="27">
        <v>19497</v>
      </c>
      <c r="X224" s="28">
        <v>43049</v>
      </c>
      <c r="Y224" s="23" t="s">
        <v>45</v>
      </c>
      <c r="Z224" s="23">
        <v>4600007810</v>
      </c>
      <c r="AA224" s="29">
        <f t="shared" si="3"/>
        <v>1</v>
      </c>
      <c r="AB224" s="22" t="s">
        <v>964</v>
      </c>
      <c r="AC224" s="22" t="s">
        <v>317</v>
      </c>
      <c r="AD224" s="22"/>
      <c r="AE224" s="22" t="s">
        <v>954</v>
      </c>
      <c r="AF224" s="23" t="s">
        <v>47</v>
      </c>
      <c r="AG224" s="23" t="s">
        <v>955</v>
      </c>
      <c r="AH224" s="20" t="s">
        <v>955</v>
      </c>
    </row>
    <row r="225" spans="1:34" s="20" customFormat="1" ht="63" customHeight="1" x14ac:dyDescent="0.2">
      <c r="A225" s="21" t="s">
        <v>324</v>
      </c>
      <c r="B225" s="22">
        <v>93141506</v>
      </c>
      <c r="C225" s="23" t="s">
        <v>965</v>
      </c>
      <c r="D225" s="24">
        <v>43050</v>
      </c>
      <c r="E225" s="23" t="s">
        <v>344</v>
      </c>
      <c r="F225" s="23" t="s">
        <v>448</v>
      </c>
      <c r="G225" s="23" t="s">
        <v>942</v>
      </c>
      <c r="H225" s="25" t="e">
        <f>+[8]!Tabla2[[#This Row],[Valor estimado Departamento en la vigencia 2017]]+'[1]paa 01042017_origina 2018 -G'!#REF!</f>
        <v>#REF!</v>
      </c>
      <c r="I225" s="25">
        <v>55332795</v>
      </c>
      <c r="J225" s="23" t="s">
        <v>49</v>
      </c>
      <c r="K225" s="23" t="s">
        <v>346</v>
      </c>
      <c r="L225" s="22" t="s">
        <v>943</v>
      </c>
      <c r="M225" s="22" t="s">
        <v>944</v>
      </c>
      <c r="N225" s="21" t="s">
        <v>945</v>
      </c>
      <c r="O225" s="26" t="s">
        <v>946</v>
      </c>
      <c r="P225" s="23" t="s">
        <v>947</v>
      </c>
      <c r="Q225" s="23" t="s">
        <v>948</v>
      </c>
      <c r="R225" s="23" t="s">
        <v>949</v>
      </c>
      <c r="S225" s="23" t="s">
        <v>950</v>
      </c>
      <c r="T225" s="23" t="s">
        <v>951</v>
      </c>
      <c r="U225" s="22" t="s">
        <v>952</v>
      </c>
      <c r="V225" s="22">
        <v>7869</v>
      </c>
      <c r="W225" s="27">
        <v>19498</v>
      </c>
      <c r="X225" s="28">
        <v>43049</v>
      </c>
      <c r="Y225" s="23" t="s">
        <v>45</v>
      </c>
      <c r="Z225" s="23">
        <v>4600007808</v>
      </c>
      <c r="AA225" s="29">
        <f t="shared" si="3"/>
        <v>1</v>
      </c>
      <c r="AB225" s="22" t="s">
        <v>966</v>
      </c>
      <c r="AC225" s="22" t="s">
        <v>317</v>
      </c>
      <c r="AD225" s="22"/>
      <c r="AE225" s="22" t="s">
        <v>943</v>
      </c>
      <c r="AF225" s="23" t="s">
        <v>47</v>
      </c>
      <c r="AG225" s="23" t="s">
        <v>955</v>
      </c>
      <c r="AH225" s="20" t="s">
        <v>955</v>
      </c>
    </row>
    <row r="226" spans="1:34" s="20" customFormat="1" ht="63" customHeight="1" x14ac:dyDescent="0.2">
      <c r="A226" s="21" t="s">
        <v>324</v>
      </c>
      <c r="B226" s="22">
        <v>93141506</v>
      </c>
      <c r="C226" s="23" t="s">
        <v>967</v>
      </c>
      <c r="D226" s="24">
        <v>43050</v>
      </c>
      <c r="E226" s="23" t="s">
        <v>344</v>
      </c>
      <c r="F226" s="23" t="s">
        <v>448</v>
      </c>
      <c r="G226" s="23" t="s">
        <v>942</v>
      </c>
      <c r="H226" s="25" t="e">
        <f>+[8]!Tabla2[[#This Row],[Valor estimado Departamento en la vigencia 2017]]+'[1]paa 01042017_origina 2018 -G'!#REF!</f>
        <v>#REF!</v>
      </c>
      <c r="I226" s="25">
        <v>46980675</v>
      </c>
      <c r="J226" s="23" t="s">
        <v>49</v>
      </c>
      <c r="K226" s="23" t="s">
        <v>346</v>
      </c>
      <c r="L226" s="22" t="s">
        <v>943</v>
      </c>
      <c r="M226" s="22" t="s">
        <v>944</v>
      </c>
      <c r="N226" s="21" t="s">
        <v>945</v>
      </c>
      <c r="O226" s="26" t="s">
        <v>946</v>
      </c>
      <c r="P226" s="23" t="s">
        <v>947</v>
      </c>
      <c r="Q226" s="23" t="s">
        <v>948</v>
      </c>
      <c r="R226" s="23" t="s">
        <v>949</v>
      </c>
      <c r="S226" s="23" t="s">
        <v>950</v>
      </c>
      <c r="T226" s="23" t="s">
        <v>951</v>
      </c>
      <c r="U226" s="22" t="s">
        <v>952</v>
      </c>
      <c r="V226" s="22">
        <v>7872</v>
      </c>
      <c r="W226" s="27">
        <v>19499</v>
      </c>
      <c r="X226" s="28">
        <v>43049</v>
      </c>
      <c r="Y226" s="23" t="s">
        <v>45</v>
      </c>
      <c r="Z226" s="23">
        <v>4600007825</v>
      </c>
      <c r="AA226" s="29">
        <f t="shared" si="3"/>
        <v>1</v>
      </c>
      <c r="AB226" s="22" t="s">
        <v>968</v>
      </c>
      <c r="AC226" s="22" t="s">
        <v>317</v>
      </c>
      <c r="AD226" s="22"/>
      <c r="AE226" s="22" t="s">
        <v>958</v>
      </c>
      <c r="AF226" s="23" t="s">
        <v>47</v>
      </c>
      <c r="AG226" s="23" t="s">
        <v>955</v>
      </c>
      <c r="AH226" s="20" t="s">
        <v>955</v>
      </c>
    </row>
    <row r="227" spans="1:34" s="20" customFormat="1" ht="63" customHeight="1" x14ac:dyDescent="0.2">
      <c r="A227" s="21" t="s">
        <v>324</v>
      </c>
      <c r="B227" s="22">
        <v>93141506</v>
      </c>
      <c r="C227" s="23" t="s">
        <v>969</v>
      </c>
      <c r="D227" s="24">
        <v>43050</v>
      </c>
      <c r="E227" s="23" t="s">
        <v>344</v>
      </c>
      <c r="F227" s="23" t="s">
        <v>448</v>
      </c>
      <c r="G227" s="23" t="s">
        <v>942</v>
      </c>
      <c r="H227" s="25" t="e">
        <f>+[8]!Tabla2[[#This Row],[Valor estimado Departamento en la vigencia 2017]]+'[1]paa 01042017_origina 2018 -G'!#REF!</f>
        <v>#REF!</v>
      </c>
      <c r="I227" s="25">
        <v>31320450</v>
      </c>
      <c r="J227" s="23" t="s">
        <v>49</v>
      </c>
      <c r="K227" s="23" t="s">
        <v>346</v>
      </c>
      <c r="L227" s="22" t="s">
        <v>943</v>
      </c>
      <c r="M227" s="22" t="s">
        <v>944</v>
      </c>
      <c r="N227" s="21" t="s">
        <v>945</v>
      </c>
      <c r="O227" s="26" t="s">
        <v>946</v>
      </c>
      <c r="P227" s="23" t="s">
        <v>947</v>
      </c>
      <c r="Q227" s="23" t="s">
        <v>948</v>
      </c>
      <c r="R227" s="23" t="s">
        <v>949</v>
      </c>
      <c r="S227" s="23" t="s">
        <v>950</v>
      </c>
      <c r="T227" s="23" t="s">
        <v>951</v>
      </c>
      <c r="U227" s="22" t="s">
        <v>952</v>
      </c>
      <c r="V227" s="22">
        <v>7874</v>
      </c>
      <c r="W227" s="27">
        <v>19500</v>
      </c>
      <c r="X227" s="28">
        <v>43049</v>
      </c>
      <c r="Y227" s="23" t="s">
        <v>45</v>
      </c>
      <c r="Z227" s="23">
        <v>4600007798</v>
      </c>
      <c r="AA227" s="29">
        <f t="shared" si="3"/>
        <v>1</v>
      </c>
      <c r="AB227" s="22" t="s">
        <v>970</v>
      </c>
      <c r="AC227" s="22" t="s">
        <v>317</v>
      </c>
      <c r="AD227" s="22"/>
      <c r="AE227" s="22" t="s">
        <v>954</v>
      </c>
      <c r="AF227" s="23" t="s">
        <v>47</v>
      </c>
      <c r="AG227" s="23" t="s">
        <v>955</v>
      </c>
      <c r="AH227" s="20" t="s">
        <v>955</v>
      </c>
    </row>
    <row r="228" spans="1:34" s="20" customFormat="1" ht="63" customHeight="1" x14ac:dyDescent="0.2">
      <c r="A228" s="21" t="s">
        <v>324</v>
      </c>
      <c r="B228" s="22">
        <v>93141506</v>
      </c>
      <c r="C228" s="23" t="s">
        <v>971</v>
      </c>
      <c r="D228" s="24">
        <v>43050</v>
      </c>
      <c r="E228" s="23" t="s">
        <v>344</v>
      </c>
      <c r="F228" s="23" t="s">
        <v>448</v>
      </c>
      <c r="G228" s="23" t="s">
        <v>942</v>
      </c>
      <c r="H228" s="25" t="e">
        <f>+[8]!Tabla2[[#This Row],[Valor estimado Departamento en la vigencia 2017]]+'[1]paa 01042017_origina 2018 -G'!#REF!</f>
        <v>#REF!</v>
      </c>
      <c r="I228" s="25">
        <v>40925388</v>
      </c>
      <c r="J228" s="23" t="s">
        <v>49</v>
      </c>
      <c r="K228" s="23" t="s">
        <v>346</v>
      </c>
      <c r="L228" s="22" t="s">
        <v>943</v>
      </c>
      <c r="M228" s="22" t="s">
        <v>944</v>
      </c>
      <c r="N228" s="21" t="s">
        <v>945</v>
      </c>
      <c r="O228" s="26" t="s">
        <v>946</v>
      </c>
      <c r="P228" s="23" t="s">
        <v>947</v>
      </c>
      <c r="Q228" s="23" t="s">
        <v>948</v>
      </c>
      <c r="R228" s="23" t="s">
        <v>949</v>
      </c>
      <c r="S228" s="23" t="s">
        <v>950</v>
      </c>
      <c r="T228" s="23" t="s">
        <v>951</v>
      </c>
      <c r="U228" s="22" t="s">
        <v>952</v>
      </c>
      <c r="V228" s="22">
        <v>7875</v>
      </c>
      <c r="W228" s="27">
        <v>19501</v>
      </c>
      <c r="X228" s="28">
        <v>43049</v>
      </c>
      <c r="Y228" s="23" t="s">
        <v>45</v>
      </c>
      <c r="Z228" s="23">
        <v>4600007823</v>
      </c>
      <c r="AA228" s="29">
        <f t="shared" si="3"/>
        <v>1</v>
      </c>
      <c r="AB228" s="22" t="s">
        <v>972</v>
      </c>
      <c r="AC228" s="22" t="s">
        <v>317</v>
      </c>
      <c r="AD228" s="22"/>
      <c r="AE228" s="22" t="s">
        <v>954</v>
      </c>
      <c r="AF228" s="23" t="s">
        <v>47</v>
      </c>
      <c r="AG228" s="23" t="s">
        <v>955</v>
      </c>
      <c r="AH228" s="20" t="s">
        <v>955</v>
      </c>
    </row>
    <row r="229" spans="1:34" s="20" customFormat="1" ht="63" customHeight="1" x14ac:dyDescent="0.2">
      <c r="A229" s="21" t="s">
        <v>324</v>
      </c>
      <c r="B229" s="22">
        <v>93141506</v>
      </c>
      <c r="C229" s="23" t="s">
        <v>973</v>
      </c>
      <c r="D229" s="24">
        <v>43050</v>
      </c>
      <c r="E229" s="23" t="s">
        <v>344</v>
      </c>
      <c r="F229" s="23" t="s">
        <v>448</v>
      </c>
      <c r="G229" s="23" t="s">
        <v>942</v>
      </c>
      <c r="H229" s="25" t="e">
        <f>+[8]!Tabla2[[#This Row],[Valor estimado Departamento en la vigencia 2017]]+'[1]paa 01042017_origina 2018 -G'!#REF!</f>
        <v>#REF!</v>
      </c>
      <c r="I229" s="25">
        <v>68800589</v>
      </c>
      <c r="J229" s="23" t="s">
        <v>49</v>
      </c>
      <c r="K229" s="23" t="s">
        <v>346</v>
      </c>
      <c r="L229" s="22" t="s">
        <v>943</v>
      </c>
      <c r="M229" s="22" t="s">
        <v>944</v>
      </c>
      <c r="N229" s="21" t="s">
        <v>945</v>
      </c>
      <c r="O229" s="26" t="s">
        <v>946</v>
      </c>
      <c r="P229" s="23" t="s">
        <v>947</v>
      </c>
      <c r="Q229" s="23" t="s">
        <v>948</v>
      </c>
      <c r="R229" s="23" t="s">
        <v>949</v>
      </c>
      <c r="S229" s="23" t="s">
        <v>950</v>
      </c>
      <c r="T229" s="23" t="s">
        <v>951</v>
      </c>
      <c r="U229" s="22" t="s">
        <v>952</v>
      </c>
      <c r="V229" s="22">
        <v>7876</v>
      </c>
      <c r="W229" s="27">
        <v>19502</v>
      </c>
      <c r="X229" s="28">
        <v>43049</v>
      </c>
      <c r="Y229" s="23" t="s">
        <v>45</v>
      </c>
      <c r="Z229" s="23">
        <v>4600007829</v>
      </c>
      <c r="AA229" s="29">
        <f t="shared" si="3"/>
        <v>1</v>
      </c>
      <c r="AB229" s="22" t="s">
        <v>974</v>
      </c>
      <c r="AC229" s="22" t="s">
        <v>317</v>
      </c>
      <c r="AD229" s="22"/>
      <c r="AE229" s="22" t="s">
        <v>943</v>
      </c>
      <c r="AF229" s="23" t="s">
        <v>47</v>
      </c>
      <c r="AG229" s="23" t="s">
        <v>955</v>
      </c>
      <c r="AH229" s="20" t="s">
        <v>955</v>
      </c>
    </row>
    <row r="230" spans="1:34" s="20" customFormat="1" ht="63" customHeight="1" x14ac:dyDescent="0.2">
      <c r="A230" s="21" t="s">
        <v>324</v>
      </c>
      <c r="B230" s="22">
        <v>93141506</v>
      </c>
      <c r="C230" s="23" t="s">
        <v>975</v>
      </c>
      <c r="D230" s="24">
        <v>43050</v>
      </c>
      <c r="E230" s="23" t="s">
        <v>344</v>
      </c>
      <c r="F230" s="23" t="s">
        <v>448</v>
      </c>
      <c r="G230" s="23" t="s">
        <v>942</v>
      </c>
      <c r="H230" s="25" t="e">
        <f>+[8]!Tabla2[[#This Row],[Valor estimado Departamento en la vigencia 2017]]+'[1]paa 01042017_origina 2018 -G'!#REF!</f>
        <v>#REF!</v>
      </c>
      <c r="I230" s="25">
        <v>102064605</v>
      </c>
      <c r="J230" s="23" t="s">
        <v>49</v>
      </c>
      <c r="K230" s="23" t="s">
        <v>346</v>
      </c>
      <c r="L230" s="22" t="s">
        <v>943</v>
      </c>
      <c r="M230" s="22" t="s">
        <v>944</v>
      </c>
      <c r="N230" s="21" t="s">
        <v>945</v>
      </c>
      <c r="O230" s="26" t="s">
        <v>946</v>
      </c>
      <c r="P230" s="23" t="s">
        <v>947</v>
      </c>
      <c r="Q230" s="23" t="s">
        <v>948</v>
      </c>
      <c r="R230" s="23" t="s">
        <v>949</v>
      </c>
      <c r="S230" s="23" t="s">
        <v>950</v>
      </c>
      <c r="T230" s="23" t="s">
        <v>951</v>
      </c>
      <c r="U230" s="22" t="s">
        <v>952</v>
      </c>
      <c r="V230" s="22">
        <v>7878</v>
      </c>
      <c r="W230" s="27">
        <v>19503</v>
      </c>
      <c r="X230" s="28">
        <v>43049</v>
      </c>
      <c r="Y230" s="23" t="s">
        <v>45</v>
      </c>
      <c r="Z230" s="23">
        <v>4600007784</v>
      </c>
      <c r="AA230" s="29">
        <f t="shared" si="3"/>
        <v>1</v>
      </c>
      <c r="AB230" s="22" t="s">
        <v>976</v>
      </c>
      <c r="AC230" s="22" t="s">
        <v>317</v>
      </c>
      <c r="AD230" s="22"/>
      <c r="AE230" s="22" t="s">
        <v>958</v>
      </c>
      <c r="AF230" s="23" t="s">
        <v>47</v>
      </c>
      <c r="AG230" s="23" t="s">
        <v>955</v>
      </c>
      <c r="AH230" s="20" t="s">
        <v>955</v>
      </c>
    </row>
    <row r="231" spans="1:34" s="20" customFormat="1" ht="63" customHeight="1" x14ac:dyDescent="0.2">
      <c r="A231" s="21" t="s">
        <v>324</v>
      </c>
      <c r="B231" s="22">
        <v>93141506</v>
      </c>
      <c r="C231" s="23" t="s">
        <v>977</v>
      </c>
      <c r="D231" s="24">
        <v>43050</v>
      </c>
      <c r="E231" s="23" t="s">
        <v>344</v>
      </c>
      <c r="F231" s="23" t="s">
        <v>448</v>
      </c>
      <c r="G231" s="23" t="s">
        <v>942</v>
      </c>
      <c r="H231" s="25" t="e">
        <f>+[8]!Tabla2[[#This Row],[Valor estimado Departamento en la vigencia 2017]]+'[1]paa 01042017_origina 2018 -G'!#REF!</f>
        <v>#REF!</v>
      </c>
      <c r="I231" s="25">
        <v>67860975</v>
      </c>
      <c r="J231" s="23" t="s">
        <v>49</v>
      </c>
      <c r="K231" s="23" t="s">
        <v>346</v>
      </c>
      <c r="L231" s="22" t="s">
        <v>943</v>
      </c>
      <c r="M231" s="22" t="s">
        <v>944</v>
      </c>
      <c r="N231" s="21" t="s">
        <v>945</v>
      </c>
      <c r="O231" s="26" t="s">
        <v>946</v>
      </c>
      <c r="P231" s="23" t="s">
        <v>947</v>
      </c>
      <c r="Q231" s="23" t="s">
        <v>948</v>
      </c>
      <c r="R231" s="23" t="s">
        <v>949</v>
      </c>
      <c r="S231" s="23" t="s">
        <v>950</v>
      </c>
      <c r="T231" s="23" t="s">
        <v>951</v>
      </c>
      <c r="U231" s="22" t="s">
        <v>952</v>
      </c>
      <c r="V231" s="22">
        <v>7879</v>
      </c>
      <c r="W231" s="27">
        <v>19504</v>
      </c>
      <c r="X231" s="28">
        <v>43049</v>
      </c>
      <c r="Y231" s="23" t="s">
        <v>45</v>
      </c>
      <c r="Z231" s="23">
        <v>4600007879</v>
      </c>
      <c r="AA231" s="29">
        <f t="shared" si="3"/>
        <v>1</v>
      </c>
      <c r="AB231" s="22" t="s">
        <v>978</v>
      </c>
      <c r="AC231" s="22" t="s">
        <v>317</v>
      </c>
      <c r="AD231" s="22"/>
      <c r="AE231" s="22" t="s">
        <v>954</v>
      </c>
      <c r="AF231" s="23" t="s">
        <v>47</v>
      </c>
      <c r="AG231" s="23" t="s">
        <v>955</v>
      </c>
      <c r="AH231" s="20" t="s">
        <v>955</v>
      </c>
    </row>
    <row r="232" spans="1:34" s="20" customFormat="1" ht="63" customHeight="1" x14ac:dyDescent="0.2">
      <c r="A232" s="21" t="s">
        <v>324</v>
      </c>
      <c r="B232" s="22">
        <v>93141506</v>
      </c>
      <c r="C232" s="23" t="s">
        <v>979</v>
      </c>
      <c r="D232" s="24">
        <v>43050</v>
      </c>
      <c r="E232" s="23" t="s">
        <v>344</v>
      </c>
      <c r="F232" s="23" t="s">
        <v>448</v>
      </c>
      <c r="G232" s="23" t="s">
        <v>942</v>
      </c>
      <c r="H232" s="25" t="e">
        <f>+[8]!Tabla2[[#This Row],[Valor estimado Departamento en la vigencia 2017]]+'[1]paa 01042017_origina 2018 -G'!#REF!</f>
        <v>#REF!</v>
      </c>
      <c r="I232" s="25">
        <v>21924315</v>
      </c>
      <c r="J232" s="23" t="s">
        <v>49</v>
      </c>
      <c r="K232" s="23" t="s">
        <v>346</v>
      </c>
      <c r="L232" s="22" t="s">
        <v>943</v>
      </c>
      <c r="M232" s="22" t="s">
        <v>944</v>
      </c>
      <c r="N232" s="21" t="s">
        <v>945</v>
      </c>
      <c r="O232" s="26" t="s">
        <v>946</v>
      </c>
      <c r="P232" s="23" t="s">
        <v>947</v>
      </c>
      <c r="Q232" s="23" t="s">
        <v>948</v>
      </c>
      <c r="R232" s="23" t="s">
        <v>949</v>
      </c>
      <c r="S232" s="23" t="s">
        <v>950</v>
      </c>
      <c r="T232" s="23" t="s">
        <v>951</v>
      </c>
      <c r="U232" s="22" t="s">
        <v>952</v>
      </c>
      <c r="V232" s="22">
        <v>7880</v>
      </c>
      <c r="W232" s="27">
        <v>19505</v>
      </c>
      <c r="X232" s="28">
        <v>43049</v>
      </c>
      <c r="Y232" s="23" t="s">
        <v>45</v>
      </c>
      <c r="Z232" s="23">
        <v>4600007797</v>
      </c>
      <c r="AA232" s="29">
        <f t="shared" si="3"/>
        <v>1</v>
      </c>
      <c r="AB232" s="22" t="s">
        <v>980</v>
      </c>
      <c r="AC232" s="22" t="s">
        <v>317</v>
      </c>
      <c r="AD232" s="22"/>
      <c r="AE232" s="22" t="s">
        <v>981</v>
      </c>
      <c r="AF232" s="23" t="s">
        <v>47</v>
      </c>
      <c r="AG232" s="23" t="s">
        <v>955</v>
      </c>
      <c r="AH232" s="20" t="s">
        <v>955</v>
      </c>
    </row>
    <row r="233" spans="1:34" s="20" customFormat="1" ht="63" customHeight="1" x14ac:dyDescent="0.2">
      <c r="A233" s="21" t="s">
        <v>324</v>
      </c>
      <c r="B233" s="22">
        <v>93141506</v>
      </c>
      <c r="C233" s="23" t="s">
        <v>982</v>
      </c>
      <c r="D233" s="24">
        <v>43050</v>
      </c>
      <c r="E233" s="23" t="s">
        <v>344</v>
      </c>
      <c r="F233" s="23" t="s">
        <v>448</v>
      </c>
      <c r="G233" s="23" t="s">
        <v>942</v>
      </c>
      <c r="H233" s="25" t="e">
        <f>+[8]!Tabla2[[#This Row],[Valor estimado Departamento en la vigencia 2017]]+'[1]paa 01042017_origina 2018 -G'!#REF!</f>
        <v>#REF!</v>
      </c>
      <c r="I233" s="25">
        <v>74501494</v>
      </c>
      <c r="J233" s="23" t="s">
        <v>49</v>
      </c>
      <c r="K233" s="23" t="s">
        <v>346</v>
      </c>
      <c r="L233" s="22" t="s">
        <v>943</v>
      </c>
      <c r="M233" s="22" t="s">
        <v>944</v>
      </c>
      <c r="N233" s="21" t="s">
        <v>945</v>
      </c>
      <c r="O233" s="26" t="s">
        <v>946</v>
      </c>
      <c r="P233" s="23" t="s">
        <v>947</v>
      </c>
      <c r="Q233" s="23" t="s">
        <v>948</v>
      </c>
      <c r="R233" s="23" t="s">
        <v>949</v>
      </c>
      <c r="S233" s="23" t="s">
        <v>950</v>
      </c>
      <c r="T233" s="23" t="s">
        <v>951</v>
      </c>
      <c r="U233" s="22" t="s">
        <v>952</v>
      </c>
      <c r="V233" s="22">
        <v>7881</v>
      </c>
      <c r="W233" s="27">
        <v>19506</v>
      </c>
      <c r="X233" s="28">
        <v>43049</v>
      </c>
      <c r="Y233" s="23" t="s">
        <v>45</v>
      </c>
      <c r="Z233" s="23">
        <v>4600007826</v>
      </c>
      <c r="AA233" s="29">
        <f t="shared" si="3"/>
        <v>1</v>
      </c>
      <c r="AB233" s="22" t="s">
        <v>983</v>
      </c>
      <c r="AC233" s="22" t="s">
        <v>317</v>
      </c>
      <c r="AD233" s="22"/>
      <c r="AE233" s="22" t="s">
        <v>943</v>
      </c>
      <c r="AF233" s="23" t="s">
        <v>47</v>
      </c>
      <c r="AG233" s="23" t="s">
        <v>955</v>
      </c>
      <c r="AH233" s="20" t="s">
        <v>955</v>
      </c>
    </row>
    <row r="234" spans="1:34" s="20" customFormat="1" ht="63" customHeight="1" x14ac:dyDescent="0.2">
      <c r="A234" s="21" t="s">
        <v>324</v>
      </c>
      <c r="B234" s="22">
        <v>93141506</v>
      </c>
      <c r="C234" s="23" t="s">
        <v>984</v>
      </c>
      <c r="D234" s="24">
        <v>43050</v>
      </c>
      <c r="E234" s="23" t="s">
        <v>344</v>
      </c>
      <c r="F234" s="23" t="s">
        <v>448</v>
      </c>
      <c r="G234" s="23" t="s">
        <v>942</v>
      </c>
      <c r="H234" s="25" t="e">
        <f>+[8]!Tabla2[[#This Row],[Valor estimado Departamento en la vigencia 2017]]+'[1]paa 01042017_origina 2018 -G'!#REF!</f>
        <v>#REF!</v>
      </c>
      <c r="I234" s="25">
        <v>166791242</v>
      </c>
      <c r="J234" s="23" t="s">
        <v>49</v>
      </c>
      <c r="K234" s="23" t="s">
        <v>346</v>
      </c>
      <c r="L234" s="22" t="s">
        <v>943</v>
      </c>
      <c r="M234" s="22" t="s">
        <v>944</v>
      </c>
      <c r="N234" s="21" t="s">
        <v>945</v>
      </c>
      <c r="O234" s="26" t="s">
        <v>946</v>
      </c>
      <c r="P234" s="23" t="s">
        <v>947</v>
      </c>
      <c r="Q234" s="23" t="s">
        <v>948</v>
      </c>
      <c r="R234" s="23" t="s">
        <v>949</v>
      </c>
      <c r="S234" s="23" t="s">
        <v>950</v>
      </c>
      <c r="T234" s="23" t="s">
        <v>951</v>
      </c>
      <c r="U234" s="22" t="s">
        <v>952</v>
      </c>
      <c r="V234" s="22">
        <v>7883</v>
      </c>
      <c r="W234" s="27">
        <v>19507</v>
      </c>
      <c r="X234" s="28">
        <v>43049</v>
      </c>
      <c r="Y234" s="23" t="s">
        <v>45</v>
      </c>
      <c r="Z234" s="23">
        <v>4600007849</v>
      </c>
      <c r="AA234" s="29">
        <f t="shared" si="3"/>
        <v>1</v>
      </c>
      <c r="AB234" s="22" t="s">
        <v>985</v>
      </c>
      <c r="AC234" s="22" t="s">
        <v>317</v>
      </c>
      <c r="AD234" s="22"/>
      <c r="AE234" s="22" t="s">
        <v>986</v>
      </c>
      <c r="AF234" s="23" t="s">
        <v>47</v>
      </c>
      <c r="AG234" s="23" t="s">
        <v>955</v>
      </c>
      <c r="AH234" s="20" t="s">
        <v>955</v>
      </c>
    </row>
    <row r="235" spans="1:34" s="20" customFormat="1" ht="63" customHeight="1" x14ac:dyDescent="0.2">
      <c r="A235" s="21" t="s">
        <v>324</v>
      </c>
      <c r="B235" s="22">
        <v>93141506</v>
      </c>
      <c r="C235" s="23" t="s">
        <v>987</v>
      </c>
      <c r="D235" s="24">
        <v>43050</v>
      </c>
      <c r="E235" s="23" t="s">
        <v>344</v>
      </c>
      <c r="F235" s="23" t="s">
        <v>448</v>
      </c>
      <c r="G235" s="23" t="s">
        <v>942</v>
      </c>
      <c r="H235" s="25" t="e">
        <f>+[8]!Tabla2[[#This Row],[Valor estimado Departamento en la vigencia 2017]]+'[1]paa 01042017_origina 2018 -G'!#REF!</f>
        <v>#REF!</v>
      </c>
      <c r="I235" s="25">
        <v>18792270</v>
      </c>
      <c r="J235" s="23" t="s">
        <v>49</v>
      </c>
      <c r="K235" s="23" t="s">
        <v>346</v>
      </c>
      <c r="L235" s="22" t="s">
        <v>943</v>
      </c>
      <c r="M235" s="22" t="s">
        <v>944</v>
      </c>
      <c r="N235" s="21" t="s">
        <v>945</v>
      </c>
      <c r="O235" s="26" t="s">
        <v>946</v>
      </c>
      <c r="P235" s="23" t="s">
        <v>947</v>
      </c>
      <c r="Q235" s="23" t="s">
        <v>948</v>
      </c>
      <c r="R235" s="23" t="s">
        <v>949</v>
      </c>
      <c r="S235" s="23" t="s">
        <v>950</v>
      </c>
      <c r="T235" s="23" t="s">
        <v>951</v>
      </c>
      <c r="U235" s="22" t="s">
        <v>952</v>
      </c>
      <c r="V235" s="22">
        <v>7885</v>
      </c>
      <c r="W235" s="27">
        <v>19508</v>
      </c>
      <c r="X235" s="28">
        <v>43049</v>
      </c>
      <c r="Y235" s="23" t="s">
        <v>45</v>
      </c>
      <c r="Z235" s="23">
        <v>4600007787</v>
      </c>
      <c r="AA235" s="29">
        <f t="shared" si="3"/>
        <v>1</v>
      </c>
      <c r="AB235" s="22" t="s">
        <v>988</v>
      </c>
      <c r="AC235" s="22" t="s">
        <v>317</v>
      </c>
      <c r="AD235" s="22"/>
      <c r="AE235" s="22" t="s">
        <v>989</v>
      </c>
      <c r="AF235" s="23" t="s">
        <v>47</v>
      </c>
      <c r="AG235" s="23" t="s">
        <v>955</v>
      </c>
      <c r="AH235" s="20" t="s">
        <v>955</v>
      </c>
    </row>
    <row r="236" spans="1:34" s="20" customFormat="1" ht="63" customHeight="1" x14ac:dyDescent="0.2">
      <c r="A236" s="21" t="s">
        <v>324</v>
      </c>
      <c r="B236" s="22">
        <v>93141506</v>
      </c>
      <c r="C236" s="23" t="s">
        <v>990</v>
      </c>
      <c r="D236" s="24">
        <v>43050</v>
      </c>
      <c r="E236" s="23" t="s">
        <v>344</v>
      </c>
      <c r="F236" s="23" t="s">
        <v>448</v>
      </c>
      <c r="G236" s="23" t="s">
        <v>942</v>
      </c>
      <c r="H236" s="25" t="e">
        <f>+[8]!Tabla2[[#This Row],[Valor estimado Departamento en la vigencia 2017]]+'[1]paa 01042017_origina 2018 -G'!#REF!</f>
        <v>#REF!</v>
      </c>
      <c r="I236" s="25">
        <v>57426593</v>
      </c>
      <c r="J236" s="23" t="s">
        <v>49</v>
      </c>
      <c r="K236" s="23" t="s">
        <v>346</v>
      </c>
      <c r="L236" s="22" t="s">
        <v>943</v>
      </c>
      <c r="M236" s="22" t="s">
        <v>944</v>
      </c>
      <c r="N236" s="21" t="s">
        <v>945</v>
      </c>
      <c r="O236" s="26" t="s">
        <v>946</v>
      </c>
      <c r="P236" s="23" t="s">
        <v>947</v>
      </c>
      <c r="Q236" s="23" t="s">
        <v>948</v>
      </c>
      <c r="R236" s="23" t="s">
        <v>949</v>
      </c>
      <c r="S236" s="23" t="s">
        <v>950</v>
      </c>
      <c r="T236" s="23" t="s">
        <v>951</v>
      </c>
      <c r="U236" s="22" t="s">
        <v>952</v>
      </c>
      <c r="V236" s="22">
        <v>7886</v>
      </c>
      <c r="W236" s="27">
        <v>19509</v>
      </c>
      <c r="X236" s="28">
        <v>43049</v>
      </c>
      <c r="Y236" s="23" t="s">
        <v>45</v>
      </c>
      <c r="Z236" s="23">
        <v>4600007870</v>
      </c>
      <c r="AA236" s="29">
        <f t="shared" si="3"/>
        <v>1</v>
      </c>
      <c r="AB236" s="22" t="s">
        <v>991</v>
      </c>
      <c r="AC236" s="22" t="s">
        <v>317</v>
      </c>
      <c r="AD236" s="22"/>
      <c r="AE236" s="22" t="s">
        <v>943</v>
      </c>
      <c r="AF236" s="23" t="s">
        <v>47</v>
      </c>
      <c r="AG236" s="23" t="s">
        <v>955</v>
      </c>
      <c r="AH236" s="20" t="s">
        <v>955</v>
      </c>
    </row>
    <row r="237" spans="1:34" s="20" customFormat="1" ht="63" customHeight="1" x14ac:dyDescent="0.2">
      <c r="A237" s="21" t="s">
        <v>324</v>
      </c>
      <c r="B237" s="22">
        <v>93141506</v>
      </c>
      <c r="C237" s="23" t="s">
        <v>992</v>
      </c>
      <c r="D237" s="24">
        <v>43050</v>
      </c>
      <c r="E237" s="23" t="s">
        <v>344</v>
      </c>
      <c r="F237" s="23" t="s">
        <v>448</v>
      </c>
      <c r="G237" s="23" t="s">
        <v>942</v>
      </c>
      <c r="H237" s="25" t="e">
        <f>+[8]!Tabla2[[#This Row],[Valor estimado Departamento en la vigencia 2017]]+'[1]paa 01042017_origina 2018 -G'!#REF!</f>
        <v>#REF!</v>
      </c>
      <c r="I237" s="25">
        <v>59064578</v>
      </c>
      <c r="J237" s="23" t="s">
        <v>49</v>
      </c>
      <c r="K237" s="23" t="s">
        <v>346</v>
      </c>
      <c r="L237" s="22" t="s">
        <v>943</v>
      </c>
      <c r="M237" s="22" t="s">
        <v>944</v>
      </c>
      <c r="N237" s="21" t="s">
        <v>945</v>
      </c>
      <c r="O237" s="26" t="s">
        <v>946</v>
      </c>
      <c r="P237" s="23" t="s">
        <v>947</v>
      </c>
      <c r="Q237" s="23" t="s">
        <v>948</v>
      </c>
      <c r="R237" s="23" t="s">
        <v>949</v>
      </c>
      <c r="S237" s="23" t="s">
        <v>950</v>
      </c>
      <c r="T237" s="23" t="s">
        <v>951</v>
      </c>
      <c r="U237" s="22" t="s">
        <v>952</v>
      </c>
      <c r="V237" s="22">
        <v>7888</v>
      </c>
      <c r="W237" s="27">
        <v>19510</v>
      </c>
      <c r="X237" s="28">
        <v>43049</v>
      </c>
      <c r="Y237" s="23" t="s">
        <v>45</v>
      </c>
      <c r="Z237" s="23">
        <v>4600007853</v>
      </c>
      <c r="AA237" s="29">
        <f t="shared" si="3"/>
        <v>1</v>
      </c>
      <c r="AB237" s="22" t="s">
        <v>993</v>
      </c>
      <c r="AC237" s="22" t="s">
        <v>317</v>
      </c>
      <c r="AD237" s="22"/>
      <c r="AE237" s="22" t="s">
        <v>994</v>
      </c>
      <c r="AF237" s="23" t="s">
        <v>47</v>
      </c>
      <c r="AG237" s="23" t="s">
        <v>955</v>
      </c>
      <c r="AH237" s="20" t="s">
        <v>955</v>
      </c>
    </row>
    <row r="238" spans="1:34" s="20" customFormat="1" ht="63" customHeight="1" x14ac:dyDescent="0.2">
      <c r="A238" s="21" t="s">
        <v>324</v>
      </c>
      <c r="B238" s="22">
        <v>93141506</v>
      </c>
      <c r="C238" s="23" t="s">
        <v>995</v>
      </c>
      <c r="D238" s="24">
        <v>43050</v>
      </c>
      <c r="E238" s="23" t="s">
        <v>344</v>
      </c>
      <c r="F238" s="23" t="s">
        <v>448</v>
      </c>
      <c r="G238" s="23" t="s">
        <v>942</v>
      </c>
      <c r="H238" s="25" t="e">
        <f>+[8]!Tabla2[[#This Row],[Valor estimado Departamento en la vigencia 2017]]+'[1]paa 01042017_origina 2018 -G'!#REF!</f>
        <v>#REF!</v>
      </c>
      <c r="I238" s="25">
        <v>14094203</v>
      </c>
      <c r="J238" s="23" t="s">
        <v>49</v>
      </c>
      <c r="K238" s="23" t="s">
        <v>346</v>
      </c>
      <c r="L238" s="22" t="s">
        <v>943</v>
      </c>
      <c r="M238" s="22" t="s">
        <v>944</v>
      </c>
      <c r="N238" s="21" t="s">
        <v>945</v>
      </c>
      <c r="O238" s="26" t="s">
        <v>946</v>
      </c>
      <c r="P238" s="23" t="s">
        <v>947</v>
      </c>
      <c r="Q238" s="23" t="s">
        <v>948</v>
      </c>
      <c r="R238" s="23" t="s">
        <v>949</v>
      </c>
      <c r="S238" s="23" t="s">
        <v>950</v>
      </c>
      <c r="T238" s="23" t="s">
        <v>951</v>
      </c>
      <c r="U238" s="22" t="s">
        <v>952</v>
      </c>
      <c r="V238" s="22">
        <v>7889</v>
      </c>
      <c r="W238" s="27">
        <v>19511</v>
      </c>
      <c r="X238" s="28">
        <v>43049</v>
      </c>
      <c r="Y238" s="23" t="s">
        <v>45</v>
      </c>
      <c r="Z238" s="23">
        <v>4600007799</v>
      </c>
      <c r="AA238" s="29">
        <f t="shared" si="3"/>
        <v>1</v>
      </c>
      <c r="AB238" s="22" t="s">
        <v>996</v>
      </c>
      <c r="AC238" s="22" t="s">
        <v>317</v>
      </c>
      <c r="AD238" s="22"/>
      <c r="AE238" s="22" t="s">
        <v>943</v>
      </c>
      <c r="AF238" s="23" t="s">
        <v>47</v>
      </c>
      <c r="AG238" s="23" t="s">
        <v>955</v>
      </c>
      <c r="AH238" s="20" t="s">
        <v>955</v>
      </c>
    </row>
    <row r="239" spans="1:34" s="20" customFormat="1" ht="63" customHeight="1" x14ac:dyDescent="0.2">
      <c r="A239" s="21" t="s">
        <v>324</v>
      </c>
      <c r="B239" s="22">
        <v>93141506</v>
      </c>
      <c r="C239" s="23" t="s">
        <v>997</v>
      </c>
      <c r="D239" s="24">
        <v>43050</v>
      </c>
      <c r="E239" s="23" t="s">
        <v>344</v>
      </c>
      <c r="F239" s="23" t="s">
        <v>448</v>
      </c>
      <c r="G239" s="23" t="s">
        <v>942</v>
      </c>
      <c r="H239" s="25" t="e">
        <f>+[8]!Tabla2[[#This Row],[Valor estimado Departamento en la vigencia 2017]]+'[1]paa 01042017_origina 2018 -G'!#REF!</f>
        <v>#REF!</v>
      </c>
      <c r="I239" s="25">
        <v>275721278</v>
      </c>
      <c r="J239" s="23" t="s">
        <v>49</v>
      </c>
      <c r="K239" s="23" t="s">
        <v>346</v>
      </c>
      <c r="L239" s="22" t="s">
        <v>943</v>
      </c>
      <c r="M239" s="22" t="s">
        <v>944</v>
      </c>
      <c r="N239" s="21" t="s">
        <v>945</v>
      </c>
      <c r="O239" s="26" t="s">
        <v>946</v>
      </c>
      <c r="P239" s="23" t="s">
        <v>947</v>
      </c>
      <c r="Q239" s="23" t="s">
        <v>948</v>
      </c>
      <c r="R239" s="23" t="s">
        <v>949</v>
      </c>
      <c r="S239" s="23" t="s">
        <v>950</v>
      </c>
      <c r="T239" s="23" t="s">
        <v>951</v>
      </c>
      <c r="U239" s="22" t="s">
        <v>952</v>
      </c>
      <c r="V239" s="22">
        <v>7891</v>
      </c>
      <c r="W239" s="27">
        <v>19513</v>
      </c>
      <c r="X239" s="28">
        <v>43049</v>
      </c>
      <c r="Y239" s="23" t="s">
        <v>45</v>
      </c>
      <c r="Z239" s="23">
        <v>4600007902</v>
      </c>
      <c r="AA239" s="29">
        <f t="shared" si="3"/>
        <v>1</v>
      </c>
      <c r="AB239" s="22" t="s">
        <v>998</v>
      </c>
      <c r="AC239" s="22" t="s">
        <v>317</v>
      </c>
      <c r="AD239" s="22"/>
      <c r="AE239" s="22" t="s">
        <v>989</v>
      </c>
      <c r="AF239" s="23" t="s">
        <v>47</v>
      </c>
      <c r="AG239" s="23" t="s">
        <v>955</v>
      </c>
      <c r="AH239" s="20" t="s">
        <v>955</v>
      </c>
    </row>
    <row r="240" spans="1:34" s="20" customFormat="1" ht="63" customHeight="1" x14ac:dyDescent="0.2">
      <c r="A240" s="21" t="s">
        <v>324</v>
      </c>
      <c r="B240" s="22">
        <v>93141506</v>
      </c>
      <c r="C240" s="23" t="s">
        <v>999</v>
      </c>
      <c r="D240" s="24">
        <v>43050</v>
      </c>
      <c r="E240" s="23" t="s">
        <v>344</v>
      </c>
      <c r="F240" s="23" t="s">
        <v>448</v>
      </c>
      <c r="G240" s="23" t="s">
        <v>942</v>
      </c>
      <c r="H240" s="25" t="e">
        <f>+[8]!Tabla2[[#This Row],[Valor estimado Departamento en la vigencia 2017]]+'[1]paa 01042017_origina 2018 -G'!#REF!</f>
        <v>#REF!</v>
      </c>
      <c r="I240" s="25">
        <v>25682769</v>
      </c>
      <c r="J240" s="23" t="s">
        <v>49</v>
      </c>
      <c r="K240" s="23" t="s">
        <v>346</v>
      </c>
      <c r="L240" s="22" t="s">
        <v>943</v>
      </c>
      <c r="M240" s="22" t="s">
        <v>944</v>
      </c>
      <c r="N240" s="21" t="s">
        <v>945</v>
      </c>
      <c r="O240" s="26" t="s">
        <v>946</v>
      </c>
      <c r="P240" s="23" t="s">
        <v>947</v>
      </c>
      <c r="Q240" s="23" t="s">
        <v>948</v>
      </c>
      <c r="R240" s="23" t="s">
        <v>949</v>
      </c>
      <c r="S240" s="23" t="s">
        <v>950</v>
      </c>
      <c r="T240" s="23" t="s">
        <v>951</v>
      </c>
      <c r="U240" s="22" t="s">
        <v>952</v>
      </c>
      <c r="V240" s="22">
        <v>7893</v>
      </c>
      <c r="W240" s="27">
        <v>19514</v>
      </c>
      <c r="X240" s="28">
        <v>43049</v>
      </c>
      <c r="Y240" s="23" t="s">
        <v>45</v>
      </c>
      <c r="Z240" s="23">
        <v>4600007843</v>
      </c>
      <c r="AA240" s="29">
        <f t="shared" si="3"/>
        <v>1</v>
      </c>
      <c r="AB240" s="22" t="s">
        <v>1000</v>
      </c>
      <c r="AC240" s="22" t="s">
        <v>317</v>
      </c>
      <c r="AD240" s="22"/>
      <c r="AE240" s="22" t="s">
        <v>981</v>
      </c>
      <c r="AF240" s="23" t="s">
        <v>47</v>
      </c>
      <c r="AG240" s="23" t="s">
        <v>955</v>
      </c>
      <c r="AH240" s="20" t="s">
        <v>955</v>
      </c>
    </row>
    <row r="241" spans="1:34" s="20" customFormat="1" ht="63" customHeight="1" x14ac:dyDescent="0.2">
      <c r="A241" s="21" t="s">
        <v>324</v>
      </c>
      <c r="B241" s="22">
        <v>93141506</v>
      </c>
      <c r="C241" s="23" t="s">
        <v>1001</v>
      </c>
      <c r="D241" s="24">
        <v>43050</v>
      </c>
      <c r="E241" s="23" t="s">
        <v>344</v>
      </c>
      <c r="F241" s="23" t="s">
        <v>448</v>
      </c>
      <c r="G241" s="23" t="s">
        <v>942</v>
      </c>
      <c r="H241" s="25" t="e">
        <f>+[8]!Tabla2[[#This Row],[Valor estimado Departamento en la vigencia 2017]]+'[1]paa 01042017_origina 2018 -G'!#REF!</f>
        <v>#REF!</v>
      </c>
      <c r="I241" s="25">
        <v>15861600</v>
      </c>
      <c r="J241" s="23" t="s">
        <v>49</v>
      </c>
      <c r="K241" s="23" t="s">
        <v>346</v>
      </c>
      <c r="L241" s="22" t="s">
        <v>943</v>
      </c>
      <c r="M241" s="22" t="s">
        <v>944</v>
      </c>
      <c r="N241" s="21" t="s">
        <v>945</v>
      </c>
      <c r="O241" s="26" t="s">
        <v>946</v>
      </c>
      <c r="P241" s="23" t="s">
        <v>947</v>
      </c>
      <c r="Q241" s="23" t="s">
        <v>948</v>
      </c>
      <c r="R241" s="23" t="s">
        <v>949</v>
      </c>
      <c r="S241" s="23" t="s">
        <v>950</v>
      </c>
      <c r="T241" s="23" t="s">
        <v>951</v>
      </c>
      <c r="U241" s="22" t="s">
        <v>952</v>
      </c>
      <c r="V241" s="22">
        <v>7894</v>
      </c>
      <c r="W241" s="27">
        <v>19515</v>
      </c>
      <c r="X241" s="28">
        <v>43049</v>
      </c>
      <c r="Y241" s="23" t="s">
        <v>45</v>
      </c>
      <c r="Z241" s="23">
        <v>4600007791</v>
      </c>
      <c r="AA241" s="29">
        <f t="shared" si="3"/>
        <v>1</v>
      </c>
      <c r="AB241" s="22" t="s">
        <v>1002</v>
      </c>
      <c r="AC241" s="22" t="s">
        <v>317</v>
      </c>
      <c r="AD241" s="22"/>
      <c r="AE241" s="22" t="s">
        <v>1003</v>
      </c>
      <c r="AF241" s="23" t="s">
        <v>47</v>
      </c>
      <c r="AG241" s="23" t="s">
        <v>955</v>
      </c>
      <c r="AH241" s="20" t="s">
        <v>955</v>
      </c>
    </row>
    <row r="242" spans="1:34" s="20" customFormat="1" ht="63" customHeight="1" x14ac:dyDescent="0.2">
      <c r="A242" s="21" t="s">
        <v>324</v>
      </c>
      <c r="B242" s="22">
        <v>93141506</v>
      </c>
      <c r="C242" s="23" t="s">
        <v>1004</v>
      </c>
      <c r="D242" s="24">
        <v>43050</v>
      </c>
      <c r="E242" s="23" t="s">
        <v>344</v>
      </c>
      <c r="F242" s="23" t="s">
        <v>448</v>
      </c>
      <c r="G242" s="23" t="s">
        <v>942</v>
      </c>
      <c r="H242" s="25" t="e">
        <f>+[8]!Tabla2[[#This Row],[Valor estimado Departamento en la vigencia 2017]]+'[1]paa 01042017_origina 2018 -G'!#REF!</f>
        <v>#REF!</v>
      </c>
      <c r="I242" s="25">
        <v>18792270</v>
      </c>
      <c r="J242" s="23" t="s">
        <v>49</v>
      </c>
      <c r="K242" s="23" t="s">
        <v>346</v>
      </c>
      <c r="L242" s="22" t="s">
        <v>943</v>
      </c>
      <c r="M242" s="22" t="s">
        <v>944</v>
      </c>
      <c r="N242" s="21" t="s">
        <v>945</v>
      </c>
      <c r="O242" s="26" t="s">
        <v>946</v>
      </c>
      <c r="P242" s="23" t="s">
        <v>947</v>
      </c>
      <c r="Q242" s="23" t="s">
        <v>948</v>
      </c>
      <c r="R242" s="23" t="s">
        <v>949</v>
      </c>
      <c r="S242" s="23" t="s">
        <v>950</v>
      </c>
      <c r="T242" s="23" t="s">
        <v>951</v>
      </c>
      <c r="U242" s="22" t="s">
        <v>952</v>
      </c>
      <c r="V242" s="22">
        <v>7895</v>
      </c>
      <c r="W242" s="27">
        <v>19517</v>
      </c>
      <c r="X242" s="28">
        <v>43049</v>
      </c>
      <c r="Y242" s="23" t="s">
        <v>45</v>
      </c>
      <c r="Z242" s="23">
        <v>4600007807</v>
      </c>
      <c r="AA242" s="29">
        <f t="shared" si="3"/>
        <v>1</v>
      </c>
      <c r="AB242" s="22" t="s">
        <v>1005</v>
      </c>
      <c r="AC242" s="22" t="s">
        <v>317</v>
      </c>
      <c r="AD242" s="22"/>
      <c r="AE242" s="22" t="s">
        <v>981</v>
      </c>
      <c r="AF242" s="23" t="s">
        <v>47</v>
      </c>
      <c r="AG242" s="23" t="s">
        <v>955</v>
      </c>
      <c r="AH242" s="20" t="s">
        <v>955</v>
      </c>
    </row>
    <row r="243" spans="1:34" s="20" customFormat="1" ht="63" customHeight="1" x14ac:dyDescent="0.2">
      <c r="A243" s="21" t="s">
        <v>324</v>
      </c>
      <c r="B243" s="22">
        <v>93141506</v>
      </c>
      <c r="C243" s="23" t="s">
        <v>1006</v>
      </c>
      <c r="D243" s="24">
        <v>43050</v>
      </c>
      <c r="E243" s="23" t="s">
        <v>344</v>
      </c>
      <c r="F243" s="23" t="s">
        <v>448</v>
      </c>
      <c r="G243" s="23" t="s">
        <v>942</v>
      </c>
      <c r="H243" s="25" t="e">
        <f>+[8]!Tabla2[[#This Row],[Valor estimado Departamento en la vigencia 2017]]+'[1]paa 01042017_origina 2018 -G'!#REF!</f>
        <v>#REF!</v>
      </c>
      <c r="I243" s="25">
        <v>52096349</v>
      </c>
      <c r="J243" s="23" t="s">
        <v>49</v>
      </c>
      <c r="K243" s="23" t="s">
        <v>346</v>
      </c>
      <c r="L243" s="22" t="s">
        <v>943</v>
      </c>
      <c r="M243" s="22" t="s">
        <v>944</v>
      </c>
      <c r="N243" s="21" t="s">
        <v>945</v>
      </c>
      <c r="O243" s="26" t="s">
        <v>946</v>
      </c>
      <c r="P243" s="23" t="s">
        <v>947</v>
      </c>
      <c r="Q243" s="23" t="s">
        <v>948</v>
      </c>
      <c r="R243" s="23" t="s">
        <v>949</v>
      </c>
      <c r="S243" s="23" t="s">
        <v>950</v>
      </c>
      <c r="T243" s="23" t="s">
        <v>951</v>
      </c>
      <c r="U243" s="22" t="s">
        <v>952</v>
      </c>
      <c r="V243" s="22">
        <v>7897</v>
      </c>
      <c r="W243" s="27">
        <v>19518</v>
      </c>
      <c r="X243" s="28">
        <v>43049</v>
      </c>
      <c r="Y243" s="23" t="s">
        <v>45</v>
      </c>
      <c r="Z243" s="23">
        <v>4600007831</v>
      </c>
      <c r="AA243" s="29">
        <f t="shared" si="3"/>
        <v>1</v>
      </c>
      <c r="AB243" s="22" t="s">
        <v>1007</v>
      </c>
      <c r="AC243" s="22" t="s">
        <v>317</v>
      </c>
      <c r="AD243" s="22"/>
      <c r="AE243" s="22" t="s">
        <v>989</v>
      </c>
      <c r="AF243" s="23" t="s">
        <v>47</v>
      </c>
      <c r="AG243" s="23" t="s">
        <v>955</v>
      </c>
      <c r="AH243" s="20" t="s">
        <v>955</v>
      </c>
    </row>
    <row r="244" spans="1:34" s="20" customFormat="1" ht="63" customHeight="1" x14ac:dyDescent="0.2">
      <c r="A244" s="21" t="s">
        <v>324</v>
      </c>
      <c r="B244" s="22">
        <v>93141506</v>
      </c>
      <c r="C244" s="23" t="s">
        <v>1008</v>
      </c>
      <c r="D244" s="24">
        <v>43050</v>
      </c>
      <c r="E244" s="23" t="s">
        <v>344</v>
      </c>
      <c r="F244" s="23" t="s">
        <v>448</v>
      </c>
      <c r="G244" s="23" t="s">
        <v>942</v>
      </c>
      <c r="H244" s="25" t="e">
        <f>+[8]!Tabla2[[#This Row],[Valor estimado Departamento en la vigencia 2017]]+'[1]paa 01042017_origina 2018 -G'!#REF!</f>
        <v>#REF!</v>
      </c>
      <c r="I244" s="25">
        <v>26100375</v>
      </c>
      <c r="J244" s="23" t="s">
        <v>49</v>
      </c>
      <c r="K244" s="23" t="s">
        <v>346</v>
      </c>
      <c r="L244" s="22" t="s">
        <v>943</v>
      </c>
      <c r="M244" s="22" t="s">
        <v>944</v>
      </c>
      <c r="N244" s="21" t="s">
        <v>945</v>
      </c>
      <c r="O244" s="26" t="s">
        <v>946</v>
      </c>
      <c r="P244" s="23" t="s">
        <v>947</v>
      </c>
      <c r="Q244" s="23" t="s">
        <v>948</v>
      </c>
      <c r="R244" s="23" t="s">
        <v>949</v>
      </c>
      <c r="S244" s="23" t="s">
        <v>950</v>
      </c>
      <c r="T244" s="23" t="s">
        <v>951</v>
      </c>
      <c r="U244" s="22" t="s">
        <v>952</v>
      </c>
      <c r="V244" s="22">
        <v>7903</v>
      </c>
      <c r="W244" s="27">
        <v>19520</v>
      </c>
      <c r="X244" s="28">
        <v>43049</v>
      </c>
      <c r="Y244" s="23" t="s">
        <v>45</v>
      </c>
      <c r="Z244" s="23">
        <v>4600007818</v>
      </c>
      <c r="AA244" s="29">
        <f t="shared" si="3"/>
        <v>1</v>
      </c>
      <c r="AB244" s="22" t="s">
        <v>1009</v>
      </c>
      <c r="AC244" s="22" t="s">
        <v>317</v>
      </c>
      <c r="AD244" s="22"/>
      <c r="AE244" s="22" t="s">
        <v>958</v>
      </c>
      <c r="AF244" s="23" t="s">
        <v>47</v>
      </c>
      <c r="AG244" s="23" t="s">
        <v>955</v>
      </c>
      <c r="AH244" s="20" t="s">
        <v>955</v>
      </c>
    </row>
    <row r="245" spans="1:34" s="20" customFormat="1" ht="63" customHeight="1" x14ac:dyDescent="0.2">
      <c r="A245" s="21" t="s">
        <v>324</v>
      </c>
      <c r="B245" s="22">
        <v>93141506</v>
      </c>
      <c r="C245" s="23" t="s">
        <v>1010</v>
      </c>
      <c r="D245" s="24">
        <v>43050</v>
      </c>
      <c r="E245" s="23" t="s">
        <v>344</v>
      </c>
      <c r="F245" s="23" t="s">
        <v>448</v>
      </c>
      <c r="G245" s="23" t="s">
        <v>942</v>
      </c>
      <c r="H245" s="25" t="e">
        <f>+[8]!Tabla2[[#This Row],[Valor estimado Departamento en la vigencia 2017]]+'[1]paa 01042017_origina 2018 -G'!#REF!</f>
        <v>#REF!</v>
      </c>
      <c r="I245" s="25">
        <v>21924315</v>
      </c>
      <c r="J245" s="23" t="s">
        <v>49</v>
      </c>
      <c r="K245" s="23" t="s">
        <v>346</v>
      </c>
      <c r="L245" s="22" t="s">
        <v>943</v>
      </c>
      <c r="M245" s="22" t="s">
        <v>944</v>
      </c>
      <c r="N245" s="21" t="s">
        <v>945</v>
      </c>
      <c r="O245" s="26" t="s">
        <v>946</v>
      </c>
      <c r="P245" s="23" t="s">
        <v>947</v>
      </c>
      <c r="Q245" s="23" t="s">
        <v>948</v>
      </c>
      <c r="R245" s="23" t="s">
        <v>949</v>
      </c>
      <c r="S245" s="23" t="s">
        <v>950</v>
      </c>
      <c r="T245" s="23" t="s">
        <v>951</v>
      </c>
      <c r="U245" s="22" t="s">
        <v>952</v>
      </c>
      <c r="V245" s="22">
        <v>7905</v>
      </c>
      <c r="W245" s="27">
        <v>19521</v>
      </c>
      <c r="X245" s="28">
        <v>43049</v>
      </c>
      <c r="Y245" s="23" t="s">
        <v>45</v>
      </c>
      <c r="Z245" s="23">
        <v>4600007780</v>
      </c>
      <c r="AA245" s="29">
        <f t="shared" si="3"/>
        <v>1</v>
      </c>
      <c r="AB245" s="22" t="s">
        <v>1011</v>
      </c>
      <c r="AC245" s="22" t="s">
        <v>317</v>
      </c>
      <c r="AD245" s="22"/>
      <c r="AE245" s="22" t="s">
        <v>981</v>
      </c>
      <c r="AF245" s="23" t="s">
        <v>47</v>
      </c>
      <c r="AG245" s="23" t="s">
        <v>955</v>
      </c>
      <c r="AH245" s="20" t="s">
        <v>955</v>
      </c>
    </row>
    <row r="246" spans="1:34" s="20" customFormat="1" ht="63" customHeight="1" x14ac:dyDescent="0.2">
      <c r="A246" s="21" t="s">
        <v>324</v>
      </c>
      <c r="B246" s="22">
        <v>93141506</v>
      </c>
      <c r="C246" s="23" t="s">
        <v>1012</v>
      </c>
      <c r="D246" s="24">
        <v>43050</v>
      </c>
      <c r="E246" s="23" t="s">
        <v>344</v>
      </c>
      <c r="F246" s="23" t="s">
        <v>448</v>
      </c>
      <c r="G246" s="23" t="s">
        <v>942</v>
      </c>
      <c r="H246" s="25" t="e">
        <f>+[8]!Tabla2[[#This Row],[Valor estimado Departamento en la vigencia 2017]]+'[1]paa 01042017_origina 2018 -G'!#REF!</f>
        <v>#REF!</v>
      </c>
      <c r="I246" s="25">
        <v>19209876</v>
      </c>
      <c r="J246" s="23" t="s">
        <v>49</v>
      </c>
      <c r="K246" s="23" t="s">
        <v>346</v>
      </c>
      <c r="L246" s="22" t="s">
        <v>943</v>
      </c>
      <c r="M246" s="22" t="s">
        <v>944</v>
      </c>
      <c r="N246" s="21" t="s">
        <v>945</v>
      </c>
      <c r="O246" s="26" t="s">
        <v>946</v>
      </c>
      <c r="P246" s="23" t="s">
        <v>947</v>
      </c>
      <c r="Q246" s="23" t="s">
        <v>948</v>
      </c>
      <c r="R246" s="23" t="s">
        <v>949</v>
      </c>
      <c r="S246" s="23" t="s">
        <v>950</v>
      </c>
      <c r="T246" s="23" t="s">
        <v>951</v>
      </c>
      <c r="U246" s="22" t="s">
        <v>952</v>
      </c>
      <c r="V246" s="22">
        <v>7908</v>
      </c>
      <c r="W246" s="27">
        <v>19524</v>
      </c>
      <c r="X246" s="28">
        <v>43049</v>
      </c>
      <c r="Y246" s="23" t="s">
        <v>45</v>
      </c>
      <c r="Z246" s="23">
        <v>4600007847</v>
      </c>
      <c r="AA246" s="29">
        <f t="shared" si="3"/>
        <v>1</v>
      </c>
      <c r="AB246" s="22" t="s">
        <v>1013</v>
      </c>
      <c r="AC246" s="22" t="s">
        <v>317</v>
      </c>
      <c r="AD246" s="22"/>
      <c r="AE246" s="22" t="s">
        <v>989</v>
      </c>
      <c r="AF246" s="23" t="s">
        <v>47</v>
      </c>
      <c r="AG246" s="23" t="s">
        <v>955</v>
      </c>
      <c r="AH246" s="20" t="s">
        <v>955</v>
      </c>
    </row>
    <row r="247" spans="1:34" s="20" customFormat="1" ht="63" customHeight="1" x14ac:dyDescent="0.2">
      <c r="A247" s="21" t="s">
        <v>324</v>
      </c>
      <c r="B247" s="22">
        <v>93141506</v>
      </c>
      <c r="C247" s="23" t="s">
        <v>1014</v>
      </c>
      <c r="D247" s="24">
        <v>43050</v>
      </c>
      <c r="E247" s="23" t="s">
        <v>344</v>
      </c>
      <c r="F247" s="23" t="s">
        <v>448</v>
      </c>
      <c r="G247" s="23" t="s">
        <v>942</v>
      </c>
      <c r="H247" s="25" t="e">
        <f>+[8]!Tabla2[[#This Row],[Valor estimado Departamento en la vigencia 2017]]+'[1]paa 01042017_origina 2018 -G'!#REF!</f>
        <v>#REF!</v>
      </c>
      <c r="I247" s="25">
        <v>20984702</v>
      </c>
      <c r="J247" s="23" t="s">
        <v>49</v>
      </c>
      <c r="K247" s="23" t="s">
        <v>346</v>
      </c>
      <c r="L247" s="22" t="s">
        <v>943</v>
      </c>
      <c r="M247" s="22" t="s">
        <v>944</v>
      </c>
      <c r="N247" s="21" t="s">
        <v>945</v>
      </c>
      <c r="O247" s="26" t="s">
        <v>946</v>
      </c>
      <c r="P247" s="23" t="s">
        <v>947</v>
      </c>
      <c r="Q247" s="23" t="s">
        <v>948</v>
      </c>
      <c r="R247" s="23" t="s">
        <v>949</v>
      </c>
      <c r="S247" s="23" t="s">
        <v>950</v>
      </c>
      <c r="T247" s="23" t="s">
        <v>951</v>
      </c>
      <c r="U247" s="22" t="s">
        <v>952</v>
      </c>
      <c r="V247" s="22">
        <v>7909</v>
      </c>
      <c r="W247" s="27">
        <v>19525</v>
      </c>
      <c r="X247" s="28">
        <v>43049</v>
      </c>
      <c r="Y247" s="23" t="s">
        <v>45</v>
      </c>
      <c r="Z247" s="23">
        <v>4600007796</v>
      </c>
      <c r="AA247" s="29">
        <f t="shared" si="3"/>
        <v>1</v>
      </c>
      <c r="AB247" s="22" t="s">
        <v>1015</v>
      </c>
      <c r="AC247" s="22" t="s">
        <v>317</v>
      </c>
      <c r="AD247" s="22"/>
      <c r="AE247" s="22" t="s">
        <v>989</v>
      </c>
      <c r="AF247" s="23" t="s">
        <v>47</v>
      </c>
      <c r="AG247" s="23" t="s">
        <v>955</v>
      </c>
      <c r="AH247" s="20" t="s">
        <v>955</v>
      </c>
    </row>
    <row r="248" spans="1:34" s="20" customFormat="1" ht="63" customHeight="1" x14ac:dyDescent="0.2">
      <c r="A248" s="21" t="s">
        <v>324</v>
      </c>
      <c r="B248" s="22">
        <v>93141506</v>
      </c>
      <c r="C248" s="23" t="s">
        <v>1016</v>
      </c>
      <c r="D248" s="24">
        <v>43050</v>
      </c>
      <c r="E248" s="23" t="s">
        <v>344</v>
      </c>
      <c r="F248" s="23" t="s">
        <v>448</v>
      </c>
      <c r="G248" s="23" t="s">
        <v>942</v>
      </c>
      <c r="H248" s="25" t="e">
        <f>+[8]!Tabla2[[#This Row],[Valor estimado Departamento en la vigencia 2017]]+'[1]paa 01042017_origina 2018 -G'!#REF!</f>
        <v>#REF!</v>
      </c>
      <c r="I248" s="25">
        <v>56794416</v>
      </c>
      <c r="J248" s="23" t="s">
        <v>49</v>
      </c>
      <c r="K248" s="23" t="s">
        <v>346</v>
      </c>
      <c r="L248" s="22" t="s">
        <v>943</v>
      </c>
      <c r="M248" s="22" t="s">
        <v>944</v>
      </c>
      <c r="N248" s="21" t="s">
        <v>945</v>
      </c>
      <c r="O248" s="26" t="s">
        <v>946</v>
      </c>
      <c r="P248" s="23" t="s">
        <v>947</v>
      </c>
      <c r="Q248" s="23" t="s">
        <v>948</v>
      </c>
      <c r="R248" s="23" t="s">
        <v>949</v>
      </c>
      <c r="S248" s="23" t="s">
        <v>950</v>
      </c>
      <c r="T248" s="23" t="s">
        <v>951</v>
      </c>
      <c r="U248" s="22" t="s">
        <v>952</v>
      </c>
      <c r="V248" s="22">
        <v>7911</v>
      </c>
      <c r="W248" s="27">
        <v>19526</v>
      </c>
      <c r="X248" s="28">
        <v>43049</v>
      </c>
      <c r="Y248" s="23" t="s">
        <v>45</v>
      </c>
      <c r="Z248" s="23">
        <v>4600007768</v>
      </c>
      <c r="AA248" s="29">
        <f t="shared" si="3"/>
        <v>1</v>
      </c>
      <c r="AB248" s="22" t="s">
        <v>1017</v>
      </c>
      <c r="AC248" s="22" t="s">
        <v>317</v>
      </c>
      <c r="AD248" s="22"/>
      <c r="AE248" s="22" t="s">
        <v>981</v>
      </c>
      <c r="AF248" s="23" t="s">
        <v>47</v>
      </c>
      <c r="AG248" s="23" t="s">
        <v>955</v>
      </c>
      <c r="AH248" s="20" t="s">
        <v>955</v>
      </c>
    </row>
    <row r="249" spans="1:34" s="20" customFormat="1" ht="63" customHeight="1" x14ac:dyDescent="0.2">
      <c r="A249" s="21" t="s">
        <v>324</v>
      </c>
      <c r="B249" s="22">
        <v>93141506</v>
      </c>
      <c r="C249" s="23" t="s">
        <v>1018</v>
      </c>
      <c r="D249" s="24">
        <v>43050</v>
      </c>
      <c r="E249" s="23" t="s">
        <v>344</v>
      </c>
      <c r="F249" s="23" t="s">
        <v>448</v>
      </c>
      <c r="G249" s="23" t="s">
        <v>942</v>
      </c>
      <c r="H249" s="25" t="e">
        <f>+[8]!Tabla2[[#This Row],[Valor estimado Departamento en la vigencia 2017]]+'[1]paa 01042017_origina 2018 -G'!#REF!</f>
        <v>#REF!</v>
      </c>
      <c r="I249" s="25">
        <v>57003219</v>
      </c>
      <c r="J249" s="23" t="s">
        <v>49</v>
      </c>
      <c r="K249" s="23" t="s">
        <v>346</v>
      </c>
      <c r="L249" s="22" t="s">
        <v>943</v>
      </c>
      <c r="M249" s="22" t="s">
        <v>944</v>
      </c>
      <c r="N249" s="21" t="s">
        <v>945</v>
      </c>
      <c r="O249" s="26" t="s">
        <v>946</v>
      </c>
      <c r="P249" s="23" t="s">
        <v>947</v>
      </c>
      <c r="Q249" s="23" t="s">
        <v>948</v>
      </c>
      <c r="R249" s="23" t="s">
        <v>949</v>
      </c>
      <c r="S249" s="23" t="s">
        <v>950</v>
      </c>
      <c r="T249" s="23" t="s">
        <v>951</v>
      </c>
      <c r="U249" s="22" t="s">
        <v>952</v>
      </c>
      <c r="V249" s="22">
        <v>7913</v>
      </c>
      <c r="W249" s="27">
        <v>19527</v>
      </c>
      <c r="X249" s="28">
        <v>43049</v>
      </c>
      <c r="Y249" s="23" t="s">
        <v>45</v>
      </c>
      <c r="Z249" s="23">
        <v>4600007801</v>
      </c>
      <c r="AA249" s="29">
        <f t="shared" si="3"/>
        <v>1</v>
      </c>
      <c r="AB249" s="22" t="s">
        <v>1019</v>
      </c>
      <c r="AC249" s="22" t="s">
        <v>317</v>
      </c>
      <c r="AD249" s="22"/>
      <c r="AE249" s="22" t="s">
        <v>1020</v>
      </c>
      <c r="AF249" s="23" t="s">
        <v>47</v>
      </c>
      <c r="AG249" s="23" t="s">
        <v>955</v>
      </c>
      <c r="AH249" s="20" t="s">
        <v>955</v>
      </c>
    </row>
    <row r="250" spans="1:34" s="20" customFormat="1" ht="63" customHeight="1" x14ac:dyDescent="0.2">
      <c r="A250" s="21" t="s">
        <v>324</v>
      </c>
      <c r="B250" s="22">
        <v>93141506</v>
      </c>
      <c r="C250" s="23" t="s">
        <v>1021</v>
      </c>
      <c r="D250" s="24">
        <v>43050</v>
      </c>
      <c r="E250" s="23" t="s">
        <v>344</v>
      </c>
      <c r="F250" s="23" t="s">
        <v>448</v>
      </c>
      <c r="G250" s="23" t="s">
        <v>942</v>
      </c>
      <c r="H250" s="25" t="e">
        <f>+[8]!Tabla2[[#This Row],[Valor estimado Departamento en la vigencia 2017]]+'[1]paa 01042017_origina 2018 -G'!#REF!</f>
        <v>#REF!</v>
      </c>
      <c r="I250" s="25">
        <v>106176326</v>
      </c>
      <c r="J250" s="23" t="s">
        <v>49</v>
      </c>
      <c r="K250" s="23" t="s">
        <v>346</v>
      </c>
      <c r="L250" s="22" t="s">
        <v>943</v>
      </c>
      <c r="M250" s="22" t="s">
        <v>944</v>
      </c>
      <c r="N250" s="21" t="s">
        <v>945</v>
      </c>
      <c r="O250" s="26" t="s">
        <v>946</v>
      </c>
      <c r="P250" s="23" t="s">
        <v>947</v>
      </c>
      <c r="Q250" s="23" t="s">
        <v>948</v>
      </c>
      <c r="R250" s="23" t="s">
        <v>949</v>
      </c>
      <c r="S250" s="23" t="s">
        <v>950</v>
      </c>
      <c r="T250" s="23" t="s">
        <v>951</v>
      </c>
      <c r="U250" s="22" t="s">
        <v>952</v>
      </c>
      <c r="V250" s="22">
        <v>7917</v>
      </c>
      <c r="W250" s="27">
        <v>19529</v>
      </c>
      <c r="X250" s="28">
        <v>43049</v>
      </c>
      <c r="Y250" s="23" t="s">
        <v>45</v>
      </c>
      <c r="Z250" s="23">
        <v>4600007794</v>
      </c>
      <c r="AA250" s="29">
        <f t="shared" si="3"/>
        <v>1</v>
      </c>
      <c r="AB250" s="22" t="s">
        <v>1022</v>
      </c>
      <c r="AC250" s="22" t="s">
        <v>317</v>
      </c>
      <c r="AD250" s="22"/>
      <c r="AE250" s="22" t="s">
        <v>958</v>
      </c>
      <c r="AF250" s="23" t="s">
        <v>47</v>
      </c>
      <c r="AG250" s="23" t="s">
        <v>955</v>
      </c>
      <c r="AH250" s="20" t="s">
        <v>955</v>
      </c>
    </row>
    <row r="251" spans="1:34" s="20" customFormat="1" ht="63" customHeight="1" x14ac:dyDescent="0.2">
      <c r="A251" s="21" t="s">
        <v>324</v>
      </c>
      <c r="B251" s="22">
        <v>93141506</v>
      </c>
      <c r="C251" s="23" t="s">
        <v>1023</v>
      </c>
      <c r="D251" s="24">
        <v>43050</v>
      </c>
      <c r="E251" s="23" t="s">
        <v>344</v>
      </c>
      <c r="F251" s="23" t="s">
        <v>448</v>
      </c>
      <c r="G251" s="23" t="s">
        <v>942</v>
      </c>
      <c r="H251" s="25" t="e">
        <f>+[8]!Tabla2[[#This Row],[Valor estimado Departamento en la vigencia 2017]]+'[1]paa 01042017_origina 2018 -G'!#REF!</f>
        <v>#REF!</v>
      </c>
      <c r="I251" s="25">
        <v>26517981</v>
      </c>
      <c r="J251" s="23" t="s">
        <v>49</v>
      </c>
      <c r="K251" s="23" t="s">
        <v>346</v>
      </c>
      <c r="L251" s="22" t="s">
        <v>943</v>
      </c>
      <c r="M251" s="22" t="s">
        <v>944</v>
      </c>
      <c r="N251" s="21" t="s">
        <v>945</v>
      </c>
      <c r="O251" s="26" t="s">
        <v>946</v>
      </c>
      <c r="P251" s="23" t="s">
        <v>947</v>
      </c>
      <c r="Q251" s="23" t="s">
        <v>948</v>
      </c>
      <c r="R251" s="23" t="s">
        <v>949</v>
      </c>
      <c r="S251" s="23" t="s">
        <v>950</v>
      </c>
      <c r="T251" s="23" t="s">
        <v>951</v>
      </c>
      <c r="U251" s="22" t="s">
        <v>952</v>
      </c>
      <c r="V251" s="22">
        <v>7918</v>
      </c>
      <c r="W251" s="27">
        <v>19534</v>
      </c>
      <c r="X251" s="28">
        <v>43049</v>
      </c>
      <c r="Y251" s="23" t="s">
        <v>45</v>
      </c>
      <c r="Z251" s="23">
        <v>4600007802</v>
      </c>
      <c r="AA251" s="29">
        <f t="shared" si="3"/>
        <v>1</v>
      </c>
      <c r="AB251" s="22" t="s">
        <v>1024</v>
      </c>
      <c r="AC251" s="22" t="s">
        <v>317</v>
      </c>
      <c r="AD251" s="22"/>
      <c r="AE251" s="22" t="s">
        <v>1003</v>
      </c>
      <c r="AF251" s="23" t="s">
        <v>47</v>
      </c>
      <c r="AG251" s="23" t="s">
        <v>955</v>
      </c>
      <c r="AH251" s="20" t="s">
        <v>955</v>
      </c>
    </row>
    <row r="252" spans="1:34" s="20" customFormat="1" ht="63" customHeight="1" x14ac:dyDescent="0.2">
      <c r="A252" s="21" t="s">
        <v>324</v>
      </c>
      <c r="B252" s="22">
        <v>93141506</v>
      </c>
      <c r="C252" s="23" t="s">
        <v>1025</v>
      </c>
      <c r="D252" s="24">
        <v>43050</v>
      </c>
      <c r="E252" s="23" t="s">
        <v>344</v>
      </c>
      <c r="F252" s="23" t="s">
        <v>448</v>
      </c>
      <c r="G252" s="23" t="s">
        <v>942</v>
      </c>
      <c r="H252" s="25" t="e">
        <f>+[8]!Tabla2[[#This Row],[Valor estimado Departamento en la vigencia 2017]]+'[1]paa 01042017_origina 2018 -G'!#REF!</f>
        <v>#REF!</v>
      </c>
      <c r="I252" s="25">
        <v>41629378</v>
      </c>
      <c r="J252" s="23" t="s">
        <v>49</v>
      </c>
      <c r="K252" s="23" t="s">
        <v>346</v>
      </c>
      <c r="L252" s="22" t="s">
        <v>943</v>
      </c>
      <c r="M252" s="22" t="s">
        <v>944</v>
      </c>
      <c r="N252" s="21" t="s">
        <v>945</v>
      </c>
      <c r="O252" s="26" t="s">
        <v>946</v>
      </c>
      <c r="P252" s="23" t="s">
        <v>947</v>
      </c>
      <c r="Q252" s="23" t="s">
        <v>948</v>
      </c>
      <c r="R252" s="23" t="s">
        <v>949</v>
      </c>
      <c r="S252" s="23" t="s">
        <v>950</v>
      </c>
      <c r="T252" s="23" t="s">
        <v>951</v>
      </c>
      <c r="U252" s="22" t="s">
        <v>952</v>
      </c>
      <c r="V252" s="22">
        <v>7919</v>
      </c>
      <c r="W252" s="27">
        <v>19535</v>
      </c>
      <c r="X252" s="28">
        <v>43049</v>
      </c>
      <c r="Y252" s="23" t="s">
        <v>45</v>
      </c>
      <c r="Z252" s="23">
        <v>4600007747</v>
      </c>
      <c r="AA252" s="29">
        <f t="shared" si="3"/>
        <v>1</v>
      </c>
      <c r="AB252" s="22" t="s">
        <v>1026</v>
      </c>
      <c r="AC252" s="22" t="s">
        <v>317</v>
      </c>
      <c r="AD252" s="22"/>
      <c r="AE252" s="22" t="s">
        <v>981</v>
      </c>
      <c r="AF252" s="23" t="s">
        <v>47</v>
      </c>
      <c r="AG252" s="23" t="s">
        <v>955</v>
      </c>
      <c r="AH252" s="20" t="s">
        <v>955</v>
      </c>
    </row>
    <row r="253" spans="1:34" s="20" customFormat="1" ht="63" customHeight="1" x14ac:dyDescent="0.2">
      <c r="A253" s="21" t="s">
        <v>324</v>
      </c>
      <c r="B253" s="22">
        <v>93141506</v>
      </c>
      <c r="C253" s="23" t="s">
        <v>1027</v>
      </c>
      <c r="D253" s="24">
        <v>43050</v>
      </c>
      <c r="E253" s="23" t="s">
        <v>344</v>
      </c>
      <c r="F253" s="23" t="s">
        <v>448</v>
      </c>
      <c r="G253" s="23" t="s">
        <v>942</v>
      </c>
      <c r="H253" s="25" t="e">
        <f>+[8]!Tabla2[[#This Row],[Valor estimado Departamento en la vigencia 2017]]+'[1]paa 01042017_origina 2018 -G'!#REF!</f>
        <v>#REF!</v>
      </c>
      <c r="I253" s="25">
        <v>10440150</v>
      </c>
      <c r="J253" s="23" t="s">
        <v>49</v>
      </c>
      <c r="K253" s="23" t="s">
        <v>346</v>
      </c>
      <c r="L253" s="22" t="s">
        <v>943</v>
      </c>
      <c r="M253" s="22" t="s">
        <v>944</v>
      </c>
      <c r="N253" s="21" t="s">
        <v>945</v>
      </c>
      <c r="O253" s="26" t="s">
        <v>946</v>
      </c>
      <c r="P253" s="23" t="s">
        <v>947</v>
      </c>
      <c r="Q253" s="23" t="s">
        <v>948</v>
      </c>
      <c r="R253" s="23" t="s">
        <v>949</v>
      </c>
      <c r="S253" s="23" t="s">
        <v>950</v>
      </c>
      <c r="T253" s="23" t="s">
        <v>951</v>
      </c>
      <c r="U253" s="22" t="s">
        <v>952</v>
      </c>
      <c r="V253" s="22">
        <v>7920</v>
      </c>
      <c r="W253" s="27">
        <v>19536</v>
      </c>
      <c r="X253" s="28">
        <v>43049</v>
      </c>
      <c r="Y253" s="23" t="s">
        <v>45</v>
      </c>
      <c r="Z253" s="23">
        <v>4600007760</v>
      </c>
      <c r="AA253" s="29">
        <f t="shared" si="3"/>
        <v>1</v>
      </c>
      <c r="AB253" s="22" t="s">
        <v>1028</v>
      </c>
      <c r="AC253" s="22" t="s">
        <v>317</v>
      </c>
      <c r="AD253" s="22"/>
      <c r="AE253" s="22" t="s">
        <v>994</v>
      </c>
      <c r="AF253" s="23" t="s">
        <v>47</v>
      </c>
      <c r="AG253" s="23" t="s">
        <v>955</v>
      </c>
      <c r="AH253" s="20" t="s">
        <v>955</v>
      </c>
    </row>
    <row r="254" spans="1:34" s="20" customFormat="1" ht="63" customHeight="1" x14ac:dyDescent="0.2">
      <c r="A254" s="21" t="s">
        <v>324</v>
      </c>
      <c r="B254" s="22">
        <v>93141506</v>
      </c>
      <c r="C254" s="23" t="s">
        <v>1029</v>
      </c>
      <c r="D254" s="24">
        <v>43050</v>
      </c>
      <c r="E254" s="23" t="s">
        <v>344</v>
      </c>
      <c r="F254" s="23" t="s">
        <v>448</v>
      </c>
      <c r="G254" s="23" t="s">
        <v>942</v>
      </c>
      <c r="H254" s="25" t="e">
        <f>+[8]!Tabla2[[#This Row],[Valor estimado Departamento en la vigencia 2017]]+'[1]paa 01042017_origina 2018 -G'!#REF!</f>
        <v>#REF!</v>
      </c>
      <c r="I254" s="25">
        <v>54288780</v>
      </c>
      <c r="J254" s="23" t="s">
        <v>49</v>
      </c>
      <c r="K254" s="23" t="s">
        <v>346</v>
      </c>
      <c r="L254" s="22" t="s">
        <v>943</v>
      </c>
      <c r="M254" s="22" t="s">
        <v>944</v>
      </c>
      <c r="N254" s="21" t="s">
        <v>945</v>
      </c>
      <c r="O254" s="26" t="s">
        <v>946</v>
      </c>
      <c r="P254" s="23" t="s">
        <v>947</v>
      </c>
      <c r="Q254" s="23" t="s">
        <v>948</v>
      </c>
      <c r="R254" s="23" t="s">
        <v>949</v>
      </c>
      <c r="S254" s="23" t="s">
        <v>950</v>
      </c>
      <c r="T254" s="23" t="s">
        <v>951</v>
      </c>
      <c r="U254" s="22" t="s">
        <v>952</v>
      </c>
      <c r="V254" s="22">
        <v>7898</v>
      </c>
      <c r="W254" s="27">
        <v>19559</v>
      </c>
      <c r="X254" s="28">
        <v>43049</v>
      </c>
      <c r="Y254" s="23" t="s">
        <v>45</v>
      </c>
      <c r="Z254" s="23">
        <v>4600007874</v>
      </c>
      <c r="AA254" s="29">
        <f t="shared" si="3"/>
        <v>1</v>
      </c>
      <c r="AB254" s="22" t="s">
        <v>1030</v>
      </c>
      <c r="AC254" s="22" t="s">
        <v>317</v>
      </c>
      <c r="AD254" s="22"/>
      <c r="AE254" s="22" t="s">
        <v>986</v>
      </c>
      <c r="AF254" s="23" t="s">
        <v>47</v>
      </c>
      <c r="AG254" s="23" t="s">
        <v>955</v>
      </c>
      <c r="AH254" s="20" t="s">
        <v>955</v>
      </c>
    </row>
    <row r="255" spans="1:34" s="20" customFormat="1" ht="63" customHeight="1" x14ac:dyDescent="0.2">
      <c r="A255" s="21" t="s">
        <v>324</v>
      </c>
      <c r="B255" s="22">
        <v>93141506</v>
      </c>
      <c r="C255" s="23" t="s">
        <v>1031</v>
      </c>
      <c r="D255" s="24">
        <v>43050</v>
      </c>
      <c r="E255" s="23" t="s">
        <v>344</v>
      </c>
      <c r="F255" s="23" t="s">
        <v>448</v>
      </c>
      <c r="G255" s="23" t="s">
        <v>942</v>
      </c>
      <c r="H255" s="25" t="e">
        <f>+[8]!Tabla2[[#This Row],[Valor estimado Departamento en la vigencia 2017]]+'[1]paa 01042017_origina 2018 -G'!#REF!</f>
        <v>#REF!</v>
      </c>
      <c r="I255" s="25">
        <v>10440150</v>
      </c>
      <c r="J255" s="23" t="s">
        <v>49</v>
      </c>
      <c r="K255" s="23" t="s">
        <v>346</v>
      </c>
      <c r="L255" s="22" t="s">
        <v>943</v>
      </c>
      <c r="M255" s="22" t="s">
        <v>944</v>
      </c>
      <c r="N255" s="21" t="s">
        <v>945</v>
      </c>
      <c r="O255" s="26" t="s">
        <v>946</v>
      </c>
      <c r="P255" s="23" t="s">
        <v>947</v>
      </c>
      <c r="Q255" s="23" t="s">
        <v>948</v>
      </c>
      <c r="R255" s="23" t="s">
        <v>949</v>
      </c>
      <c r="S255" s="23" t="s">
        <v>950</v>
      </c>
      <c r="T255" s="23" t="s">
        <v>951</v>
      </c>
      <c r="U255" s="22" t="s">
        <v>952</v>
      </c>
      <c r="V255" s="22">
        <v>7921</v>
      </c>
      <c r="W255" s="27">
        <v>19541</v>
      </c>
      <c r="X255" s="28">
        <v>43049</v>
      </c>
      <c r="Y255" s="23" t="s">
        <v>45</v>
      </c>
      <c r="Z255" s="23">
        <v>4600007833</v>
      </c>
      <c r="AA255" s="29">
        <f t="shared" si="3"/>
        <v>1</v>
      </c>
      <c r="AB255" s="22" t="s">
        <v>1032</v>
      </c>
      <c r="AC255" s="22" t="s">
        <v>317</v>
      </c>
      <c r="AD255" s="22"/>
      <c r="AE255" s="22" t="s">
        <v>1020</v>
      </c>
      <c r="AF255" s="23" t="s">
        <v>47</v>
      </c>
      <c r="AG255" s="23" t="s">
        <v>955</v>
      </c>
      <c r="AH255" s="20" t="s">
        <v>955</v>
      </c>
    </row>
    <row r="256" spans="1:34" s="20" customFormat="1" ht="63" customHeight="1" x14ac:dyDescent="0.2">
      <c r="A256" s="21" t="s">
        <v>324</v>
      </c>
      <c r="B256" s="22">
        <v>93141506</v>
      </c>
      <c r="C256" s="23" t="s">
        <v>1033</v>
      </c>
      <c r="D256" s="24">
        <v>43050</v>
      </c>
      <c r="E256" s="23" t="s">
        <v>344</v>
      </c>
      <c r="F256" s="23" t="s">
        <v>448</v>
      </c>
      <c r="G256" s="23" t="s">
        <v>942</v>
      </c>
      <c r="H256" s="25" t="e">
        <f>+[8]!Tabla2[[#This Row],[Valor estimado Departamento en la vigencia 2017]]+'[1]paa 01042017_origina 2018 -G'!#REF!</f>
        <v>#REF!</v>
      </c>
      <c r="I256" s="25">
        <v>54705778</v>
      </c>
      <c r="J256" s="23" t="s">
        <v>49</v>
      </c>
      <c r="K256" s="23" t="s">
        <v>346</v>
      </c>
      <c r="L256" s="22" t="s">
        <v>943</v>
      </c>
      <c r="M256" s="22" t="s">
        <v>944</v>
      </c>
      <c r="N256" s="21" t="s">
        <v>945</v>
      </c>
      <c r="O256" s="26" t="s">
        <v>946</v>
      </c>
      <c r="P256" s="23" t="s">
        <v>947</v>
      </c>
      <c r="Q256" s="23" t="s">
        <v>948</v>
      </c>
      <c r="R256" s="23" t="s">
        <v>949</v>
      </c>
      <c r="S256" s="23" t="s">
        <v>950</v>
      </c>
      <c r="T256" s="23" t="s">
        <v>951</v>
      </c>
      <c r="U256" s="22" t="s">
        <v>952</v>
      </c>
      <c r="V256" s="22">
        <v>7922</v>
      </c>
      <c r="W256" s="27">
        <v>19542</v>
      </c>
      <c r="X256" s="28">
        <v>43049</v>
      </c>
      <c r="Y256" s="23" t="s">
        <v>45</v>
      </c>
      <c r="Z256" s="23">
        <v>4600007804</v>
      </c>
      <c r="AA256" s="29">
        <f t="shared" si="3"/>
        <v>1</v>
      </c>
      <c r="AB256" s="22" t="s">
        <v>1034</v>
      </c>
      <c r="AC256" s="22" t="s">
        <v>317</v>
      </c>
      <c r="AD256" s="22"/>
      <c r="AE256" s="22" t="s">
        <v>1020</v>
      </c>
      <c r="AF256" s="23" t="s">
        <v>47</v>
      </c>
      <c r="AG256" s="23" t="s">
        <v>955</v>
      </c>
      <c r="AH256" s="20" t="s">
        <v>955</v>
      </c>
    </row>
    <row r="257" spans="1:34" s="20" customFormat="1" ht="63" customHeight="1" x14ac:dyDescent="0.2">
      <c r="A257" s="21" t="s">
        <v>324</v>
      </c>
      <c r="B257" s="22">
        <v>93141506</v>
      </c>
      <c r="C257" s="23" t="s">
        <v>1035</v>
      </c>
      <c r="D257" s="24">
        <v>43050</v>
      </c>
      <c r="E257" s="23" t="s">
        <v>344</v>
      </c>
      <c r="F257" s="23" t="s">
        <v>448</v>
      </c>
      <c r="G257" s="23" t="s">
        <v>942</v>
      </c>
      <c r="H257" s="25" t="e">
        <f>+[8]!Tabla2[[#This Row],[Valor estimado Departamento en la vigencia 2017]]+'[1]paa 01042017_origina 2018 -G'!#REF!</f>
        <v>#REF!</v>
      </c>
      <c r="I257" s="25">
        <v>39046161</v>
      </c>
      <c r="J257" s="23" t="s">
        <v>49</v>
      </c>
      <c r="K257" s="23" t="s">
        <v>346</v>
      </c>
      <c r="L257" s="22" t="s">
        <v>943</v>
      </c>
      <c r="M257" s="22" t="s">
        <v>944</v>
      </c>
      <c r="N257" s="21" t="s">
        <v>945</v>
      </c>
      <c r="O257" s="26" t="s">
        <v>946</v>
      </c>
      <c r="P257" s="23" t="s">
        <v>947</v>
      </c>
      <c r="Q257" s="23" t="s">
        <v>948</v>
      </c>
      <c r="R257" s="23" t="s">
        <v>949</v>
      </c>
      <c r="S257" s="23" t="s">
        <v>950</v>
      </c>
      <c r="T257" s="23" t="s">
        <v>951</v>
      </c>
      <c r="U257" s="22" t="s">
        <v>952</v>
      </c>
      <c r="V257" s="22">
        <v>7904</v>
      </c>
      <c r="W257" s="27">
        <v>19543</v>
      </c>
      <c r="X257" s="28">
        <v>43049</v>
      </c>
      <c r="Y257" s="23" t="s">
        <v>45</v>
      </c>
      <c r="Z257" s="23">
        <v>4600007821</v>
      </c>
      <c r="AA257" s="29">
        <f t="shared" si="3"/>
        <v>1</v>
      </c>
      <c r="AB257" s="22" t="s">
        <v>1036</v>
      </c>
      <c r="AC257" s="22" t="s">
        <v>317</v>
      </c>
      <c r="AD257" s="22"/>
      <c r="AE257" s="22" t="s">
        <v>1037</v>
      </c>
      <c r="AF257" s="23" t="s">
        <v>47</v>
      </c>
      <c r="AG257" s="23" t="s">
        <v>955</v>
      </c>
      <c r="AH257" s="20" t="s">
        <v>955</v>
      </c>
    </row>
    <row r="258" spans="1:34" s="20" customFormat="1" ht="63" customHeight="1" x14ac:dyDescent="0.2">
      <c r="A258" s="21" t="s">
        <v>324</v>
      </c>
      <c r="B258" s="22">
        <v>93141506</v>
      </c>
      <c r="C258" s="23" t="s">
        <v>1038</v>
      </c>
      <c r="D258" s="24">
        <v>43050</v>
      </c>
      <c r="E258" s="23" t="s">
        <v>344</v>
      </c>
      <c r="F258" s="23" t="s">
        <v>448</v>
      </c>
      <c r="G258" s="23" t="s">
        <v>942</v>
      </c>
      <c r="H258" s="25" t="e">
        <f>+[8]!Tabla2[[#This Row],[Valor estimado Departamento en la vigencia 2017]]+'[1]paa 01042017_origina 2018 -G'!#REF!</f>
        <v>#REF!</v>
      </c>
      <c r="I258" s="25">
        <v>26204777</v>
      </c>
      <c r="J258" s="23" t="s">
        <v>49</v>
      </c>
      <c r="K258" s="23" t="s">
        <v>346</v>
      </c>
      <c r="L258" s="22" t="s">
        <v>943</v>
      </c>
      <c r="M258" s="22" t="s">
        <v>944</v>
      </c>
      <c r="N258" s="21" t="s">
        <v>945</v>
      </c>
      <c r="O258" s="26" t="s">
        <v>946</v>
      </c>
      <c r="P258" s="23" t="s">
        <v>947</v>
      </c>
      <c r="Q258" s="23" t="s">
        <v>948</v>
      </c>
      <c r="R258" s="23" t="s">
        <v>949</v>
      </c>
      <c r="S258" s="23" t="s">
        <v>950</v>
      </c>
      <c r="T258" s="23" t="s">
        <v>951</v>
      </c>
      <c r="U258" s="22" t="s">
        <v>952</v>
      </c>
      <c r="V258" s="22">
        <v>7906</v>
      </c>
      <c r="W258" s="27">
        <v>19544</v>
      </c>
      <c r="X258" s="28">
        <v>43049</v>
      </c>
      <c r="Y258" s="23" t="s">
        <v>45</v>
      </c>
      <c r="Z258" s="23">
        <v>4600007811</v>
      </c>
      <c r="AA258" s="29">
        <f t="shared" si="3"/>
        <v>1</v>
      </c>
      <c r="AB258" s="22" t="s">
        <v>1039</v>
      </c>
      <c r="AC258" s="22" t="s">
        <v>317</v>
      </c>
      <c r="AD258" s="22"/>
      <c r="AE258" s="22" t="s">
        <v>994</v>
      </c>
      <c r="AF258" s="23" t="s">
        <v>47</v>
      </c>
      <c r="AG258" s="23" t="s">
        <v>955</v>
      </c>
      <c r="AH258" s="20" t="s">
        <v>955</v>
      </c>
    </row>
    <row r="259" spans="1:34" s="20" customFormat="1" ht="63" customHeight="1" x14ac:dyDescent="0.2">
      <c r="A259" s="21" t="s">
        <v>324</v>
      </c>
      <c r="B259" s="22">
        <v>93141506</v>
      </c>
      <c r="C259" s="23" t="s">
        <v>1040</v>
      </c>
      <c r="D259" s="24">
        <v>43050</v>
      </c>
      <c r="E259" s="23" t="s">
        <v>344</v>
      </c>
      <c r="F259" s="23" t="s">
        <v>448</v>
      </c>
      <c r="G259" s="23" t="s">
        <v>942</v>
      </c>
      <c r="H259" s="25" t="e">
        <f>+[8]!Tabla2[[#This Row],[Valor estimado Departamento en la vigencia 2017]]+'[1]paa 01042017_origina 2018 -G'!#REF!</f>
        <v>#REF!</v>
      </c>
      <c r="I259" s="25">
        <v>15660225</v>
      </c>
      <c r="J259" s="23" t="s">
        <v>49</v>
      </c>
      <c r="K259" s="23" t="s">
        <v>346</v>
      </c>
      <c r="L259" s="22" t="s">
        <v>943</v>
      </c>
      <c r="M259" s="22" t="s">
        <v>944</v>
      </c>
      <c r="N259" s="21" t="s">
        <v>945</v>
      </c>
      <c r="O259" s="26" t="s">
        <v>946</v>
      </c>
      <c r="P259" s="23" t="s">
        <v>947</v>
      </c>
      <c r="Q259" s="23" t="s">
        <v>948</v>
      </c>
      <c r="R259" s="23" t="s">
        <v>949</v>
      </c>
      <c r="S259" s="23" t="s">
        <v>950</v>
      </c>
      <c r="T259" s="23" t="s">
        <v>951</v>
      </c>
      <c r="U259" s="22" t="s">
        <v>952</v>
      </c>
      <c r="V259" s="22">
        <v>7907</v>
      </c>
      <c r="W259" s="27">
        <v>19545</v>
      </c>
      <c r="X259" s="28">
        <v>43049</v>
      </c>
      <c r="Y259" s="23" t="s">
        <v>45</v>
      </c>
      <c r="Z259" s="23">
        <v>4600007773</v>
      </c>
      <c r="AA259" s="29">
        <f t="shared" si="3"/>
        <v>1</v>
      </c>
      <c r="AB259" s="22" t="s">
        <v>1041</v>
      </c>
      <c r="AC259" s="22" t="s">
        <v>317</v>
      </c>
      <c r="AD259" s="22"/>
      <c r="AE259" s="22" t="s">
        <v>994</v>
      </c>
      <c r="AF259" s="23" t="s">
        <v>47</v>
      </c>
      <c r="AG259" s="23" t="s">
        <v>955</v>
      </c>
      <c r="AH259" s="20" t="s">
        <v>955</v>
      </c>
    </row>
    <row r="260" spans="1:34" s="20" customFormat="1" ht="63" customHeight="1" x14ac:dyDescent="0.2">
      <c r="A260" s="21" t="s">
        <v>324</v>
      </c>
      <c r="B260" s="22">
        <v>93141506</v>
      </c>
      <c r="C260" s="23" t="s">
        <v>1042</v>
      </c>
      <c r="D260" s="24">
        <v>43050</v>
      </c>
      <c r="E260" s="23" t="s">
        <v>344</v>
      </c>
      <c r="F260" s="23" t="s">
        <v>448</v>
      </c>
      <c r="G260" s="23" t="s">
        <v>942</v>
      </c>
      <c r="H260" s="25" t="e">
        <f>+[8]!Tabla2[[#This Row],[Valor estimado Departamento en la vigencia 2017]]+'[1]paa 01042017_origina 2018 -G'!#REF!</f>
        <v>#REF!</v>
      </c>
      <c r="I260" s="25">
        <v>52200750</v>
      </c>
      <c r="J260" s="23" t="s">
        <v>49</v>
      </c>
      <c r="K260" s="23" t="s">
        <v>346</v>
      </c>
      <c r="L260" s="22" t="s">
        <v>943</v>
      </c>
      <c r="M260" s="22" t="s">
        <v>944</v>
      </c>
      <c r="N260" s="21" t="s">
        <v>945</v>
      </c>
      <c r="O260" s="26" t="s">
        <v>946</v>
      </c>
      <c r="P260" s="23" t="s">
        <v>947</v>
      </c>
      <c r="Q260" s="23" t="s">
        <v>948</v>
      </c>
      <c r="R260" s="23" t="s">
        <v>949</v>
      </c>
      <c r="S260" s="23" t="s">
        <v>950</v>
      </c>
      <c r="T260" s="23" t="s">
        <v>951</v>
      </c>
      <c r="U260" s="22" t="s">
        <v>952</v>
      </c>
      <c r="V260" s="22">
        <v>7910</v>
      </c>
      <c r="W260" s="27">
        <v>19546</v>
      </c>
      <c r="X260" s="28">
        <v>43049</v>
      </c>
      <c r="Y260" s="23" t="s">
        <v>45</v>
      </c>
      <c r="Z260" s="23">
        <v>4600007893</v>
      </c>
      <c r="AA260" s="29">
        <f t="shared" si="3"/>
        <v>1</v>
      </c>
      <c r="AB260" s="22" t="s">
        <v>1043</v>
      </c>
      <c r="AC260" s="22" t="s">
        <v>317</v>
      </c>
      <c r="AD260" s="22"/>
      <c r="AE260" s="22" t="s">
        <v>1037</v>
      </c>
      <c r="AF260" s="23" t="s">
        <v>47</v>
      </c>
      <c r="AG260" s="23" t="s">
        <v>955</v>
      </c>
      <c r="AH260" s="20" t="s">
        <v>955</v>
      </c>
    </row>
    <row r="261" spans="1:34" s="20" customFormat="1" ht="63" customHeight="1" x14ac:dyDescent="0.2">
      <c r="A261" s="21" t="s">
        <v>324</v>
      </c>
      <c r="B261" s="22">
        <v>93141506</v>
      </c>
      <c r="C261" s="23" t="s">
        <v>1044</v>
      </c>
      <c r="D261" s="24">
        <v>43050</v>
      </c>
      <c r="E261" s="23" t="s">
        <v>344</v>
      </c>
      <c r="F261" s="23" t="s">
        <v>448</v>
      </c>
      <c r="G261" s="23" t="s">
        <v>942</v>
      </c>
      <c r="H261" s="25" t="e">
        <f>+[8]!Tabla2[[#This Row],[Valor estimado Departamento en la vigencia 2017]]+'[1]paa 01042017_origina 2018 -G'!#REF!</f>
        <v>#REF!</v>
      </c>
      <c r="I261" s="25">
        <v>42804615</v>
      </c>
      <c r="J261" s="23" t="s">
        <v>49</v>
      </c>
      <c r="K261" s="23" t="s">
        <v>346</v>
      </c>
      <c r="L261" s="22" t="s">
        <v>943</v>
      </c>
      <c r="M261" s="22" t="s">
        <v>944</v>
      </c>
      <c r="N261" s="21" t="s">
        <v>945</v>
      </c>
      <c r="O261" s="26" t="s">
        <v>946</v>
      </c>
      <c r="P261" s="23" t="s">
        <v>947</v>
      </c>
      <c r="Q261" s="23" t="s">
        <v>948</v>
      </c>
      <c r="R261" s="23" t="s">
        <v>949</v>
      </c>
      <c r="S261" s="23" t="s">
        <v>950</v>
      </c>
      <c r="T261" s="23" t="s">
        <v>951</v>
      </c>
      <c r="U261" s="22" t="s">
        <v>952</v>
      </c>
      <c r="V261" s="22">
        <v>7914</v>
      </c>
      <c r="W261" s="27">
        <v>19547</v>
      </c>
      <c r="X261" s="28">
        <v>43049</v>
      </c>
      <c r="Y261" s="23" t="s">
        <v>45</v>
      </c>
      <c r="Z261" s="23">
        <v>4600007894</v>
      </c>
      <c r="AA261" s="29">
        <f t="shared" si="3"/>
        <v>1</v>
      </c>
      <c r="AB261" s="22" t="s">
        <v>1045</v>
      </c>
      <c r="AC261" s="22" t="s">
        <v>317</v>
      </c>
      <c r="AD261" s="22"/>
      <c r="AE261" s="22" t="s">
        <v>1003</v>
      </c>
      <c r="AF261" s="23" t="s">
        <v>47</v>
      </c>
      <c r="AG261" s="23" t="s">
        <v>955</v>
      </c>
      <c r="AH261" s="20" t="s">
        <v>955</v>
      </c>
    </row>
    <row r="262" spans="1:34" s="20" customFormat="1" ht="63" customHeight="1" x14ac:dyDescent="0.2">
      <c r="A262" s="21" t="s">
        <v>324</v>
      </c>
      <c r="B262" s="22">
        <v>93141506</v>
      </c>
      <c r="C262" s="23" t="s">
        <v>1046</v>
      </c>
      <c r="D262" s="24">
        <v>43050</v>
      </c>
      <c r="E262" s="23" t="s">
        <v>344</v>
      </c>
      <c r="F262" s="23" t="s">
        <v>448</v>
      </c>
      <c r="G262" s="23" t="s">
        <v>942</v>
      </c>
      <c r="H262" s="25" t="e">
        <f>+[8]!Tabla2[[#This Row],[Valor estimado Departamento en la vigencia 2017]]+'[1]paa 01042017_origina 2018 -G'!#REF!</f>
        <v>#REF!</v>
      </c>
      <c r="I262" s="25">
        <v>20009730</v>
      </c>
      <c r="J262" s="23" t="s">
        <v>49</v>
      </c>
      <c r="K262" s="23" t="s">
        <v>346</v>
      </c>
      <c r="L262" s="22" t="s">
        <v>943</v>
      </c>
      <c r="M262" s="22" t="s">
        <v>944</v>
      </c>
      <c r="N262" s="21" t="s">
        <v>945</v>
      </c>
      <c r="O262" s="26" t="s">
        <v>946</v>
      </c>
      <c r="P262" s="23" t="s">
        <v>947</v>
      </c>
      <c r="Q262" s="23" t="s">
        <v>948</v>
      </c>
      <c r="R262" s="23" t="s">
        <v>949</v>
      </c>
      <c r="S262" s="23" t="s">
        <v>950</v>
      </c>
      <c r="T262" s="23" t="s">
        <v>951</v>
      </c>
      <c r="U262" s="22" t="s">
        <v>952</v>
      </c>
      <c r="V262" s="22">
        <v>7916</v>
      </c>
      <c r="W262" s="27">
        <v>19548</v>
      </c>
      <c r="X262" s="28">
        <v>43049</v>
      </c>
      <c r="Y262" s="23" t="s">
        <v>45</v>
      </c>
      <c r="Z262" s="23">
        <v>4600007838</v>
      </c>
      <c r="AA262" s="29">
        <f t="shared" si="3"/>
        <v>1</v>
      </c>
      <c r="AB262" s="22" t="s">
        <v>1047</v>
      </c>
      <c r="AC262" s="22" t="s">
        <v>317</v>
      </c>
      <c r="AD262" s="22"/>
      <c r="AE262" s="22" t="s">
        <v>994</v>
      </c>
      <c r="AF262" s="23" t="s">
        <v>47</v>
      </c>
      <c r="AG262" s="23" t="s">
        <v>955</v>
      </c>
      <c r="AH262" s="20" t="s">
        <v>955</v>
      </c>
    </row>
    <row r="263" spans="1:34" s="20" customFormat="1" ht="63" customHeight="1" x14ac:dyDescent="0.2">
      <c r="A263" s="21" t="s">
        <v>324</v>
      </c>
      <c r="B263" s="22">
        <v>93141506</v>
      </c>
      <c r="C263" s="23" t="s">
        <v>1048</v>
      </c>
      <c r="D263" s="24">
        <v>43050</v>
      </c>
      <c r="E263" s="23" t="s">
        <v>344</v>
      </c>
      <c r="F263" s="23" t="s">
        <v>448</v>
      </c>
      <c r="G263" s="23" t="s">
        <v>942</v>
      </c>
      <c r="H263" s="25" t="e">
        <f>+[8]!Tabla2[[#This Row],[Valor estimado Departamento en la vigencia 2017]]+'[1]paa 01042017_origina 2018 -G'!#REF!</f>
        <v>#REF!</v>
      </c>
      <c r="I263" s="25">
        <v>20880300</v>
      </c>
      <c r="J263" s="23" t="s">
        <v>49</v>
      </c>
      <c r="K263" s="23" t="s">
        <v>346</v>
      </c>
      <c r="L263" s="22" t="s">
        <v>943</v>
      </c>
      <c r="M263" s="22" t="s">
        <v>944</v>
      </c>
      <c r="N263" s="21" t="s">
        <v>945</v>
      </c>
      <c r="O263" s="26" t="s">
        <v>946</v>
      </c>
      <c r="P263" s="23" t="s">
        <v>947</v>
      </c>
      <c r="Q263" s="23" t="s">
        <v>948</v>
      </c>
      <c r="R263" s="23" t="s">
        <v>949</v>
      </c>
      <c r="S263" s="23" t="s">
        <v>950</v>
      </c>
      <c r="T263" s="23" t="s">
        <v>951</v>
      </c>
      <c r="U263" s="22" t="s">
        <v>952</v>
      </c>
      <c r="V263" s="22">
        <v>7866</v>
      </c>
      <c r="W263" s="27">
        <v>19549</v>
      </c>
      <c r="X263" s="28">
        <v>43049</v>
      </c>
      <c r="Y263" s="23" t="s">
        <v>45</v>
      </c>
      <c r="Z263" s="23">
        <v>4600007762</v>
      </c>
      <c r="AA263" s="29">
        <f t="shared" si="3"/>
        <v>1</v>
      </c>
      <c r="AB263" s="22" t="s">
        <v>1049</v>
      </c>
      <c r="AC263" s="22" t="s">
        <v>317</v>
      </c>
      <c r="AD263" s="22"/>
      <c r="AE263" s="22" t="s">
        <v>1050</v>
      </c>
      <c r="AF263" s="23" t="s">
        <v>47</v>
      </c>
      <c r="AG263" s="23" t="s">
        <v>955</v>
      </c>
      <c r="AH263" s="20" t="s">
        <v>955</v>
      </c>
    </row>
    <row r="264" spans="1:34" s="20" customFormat="1" ht="63" customHeight="1" x14ac:dyDescent="0.2">
      <c r="A264" s="21" t="s">
        <v>324</v>
      </c>
      <c r="B264" s="22">
        <v>93141506</v>
      </c>
      <c r="C264" s="23" t="s">
        <v>1051</v>
      </c>
      <c r="D264" s="24">
        <v>43050</v>
      </c>
      <c r="E264" s="23" t="s">
        <v>344</v>
      </c>
      <c r="F264" s="23" t="s">
        <v>448</v>
      </c>
      <c r="G264" s="23" t="s">
        <v>942</v>
      </c>
      <c r="H264" s="25" t="e">
        <f>+[8]!Tabla2[[#This Row],[Valor estimado Departamento en la vigencia 2017]]+'[1]paa 01042017_origina 2018 -G'!#REF!</f>
        <v>#REF!</v>
      </c>
      <c r="I264" s="25">
        <v>44892645</v>
      </c>
      <c r="J264" s="23" t="s">
        <v>49</v>
      </c>
      <c r="K264" s="23" t="s">
        <v>346</v>
      </c>
      <c r="L264" s="22" t="s">
        <v>943</v>
      </c>
      <c r="M264" s="22" t="s">
        <v>944</v>
      </c>
      <c r="N264" s="21" t="s">
        <v>945</v>
      </c>
      <c r="O264" s="26" t="s">
        <v>946</v>
      </c>
      <c r="P264" s="23" t="s">
        <v>947</v>
      </c>
      <c r="Q264" s="23" t="s">
        <v>948</v>
      </c>
      <c r="R264" s="23" t="s">
        <v>949</v>
      </c>
      <c r="S264" s="23" t="s">
        <v>950</v>
      </c>
      <c r="T264" s="23" t="s">
        <v>951</v>
      </c>
      <c r="U264" s="22" t="s">
        <v>952</v>
      </c>
      <c r="V264" s="22">
        <v>7867</v>
      </c>
      <c r="W264" s="27">
        <v>19550</v>
      </c>
      <c r="X264" s="28">
        <v>43049</v>
      </c>
      <c r="Y264" s="23" t="s">
        <v>45</v>
      </c>
      <c r="Z264" s="23">
        <v>4600007764</v>
      </c>
      <c r="AA264" s="29">
        <f t="shared" si="3"/>
        <v>1</v>
      </c>
      <c r="AB264" s="22" t="s">
        <v>1052</v>
      </c>
      <c r="AC264" s="22" t="s">
        <v>317</v>
      </c>
      <c r="AD264" s="22"/>
      <c r="AE264" s="22" t="s">
        <v>994</v>
      </c>
      <c r="AF264" s="23" t="s">
        <v>47</v>
      </c>
      <c r="AG264" s="23" t="s">
        <v>955</v>
      </c>
      <c r="AH264" s="20" t="s">
        <v>955</v>
      </c>
    </row>
    <row r="265" spans="1:34" s="20" customFormat="1" ht="63" customHeight="1" x14ac:dyDescent="0.2">
      <c r="A265" s="21" t="s">
        <v>324</v>
      </c>
      <c r="B265" s="22">
        <v>93141506</v>
      </c>
      <c r="C265" s="23" t="s">
        <v>1053</v>
      </c>
      <c r="D265" s="24">
        <v>43050</v>
      </c>
      <c r="E265" s="23" t="s">
        <v>344</v>
      </c>
      <c r="F265" s="23" t="s">
        <v>448</v>
      </c>
      <c r="G265" s="23" t="s">
        <v>942</v>
      </c>
      <c r="H265" s="25" t="e">
        <f>+[8]!Tabla2[[#This Row],[Valor estimado Departamento en la vigencia 2017]]+'[1]paa 01042017_origina 2018 -G'!#REF!</f>
        <v>#REF!</v>
      </c>
      <c r="I265" s="25">
        <v>32886473</v>
      </c>
      <c r="J265" s="23" t="s">
        <v>49</v>
      </c>
      <c r="K265" s="23" t="s">
        <v>346</v>
      </c>
      <c r="L265" s="22" t="s">
        <v>943</v>
      </c>
      <c r="M265" s="22" t="s">
        <v>944</v>
      </c>
      <c r="N265" s="21" t="s">
        <v>945</v>
      </c>
      <c r="O265" s="26" t="s">
        <v>946</v>
      </c>
      <c r="P265" s="23" t="s">
        <v>947</v>
      </c>
      <c r="Q265" s="23" t="s">
        <v>948</v>
      </c>
      <c r="R265" s="23" t="s">
        <v>949</v>
      </c>
      <c r="S265" s="23" t="s">
        <v>950</v>
      </c>
      <c r="T265" s="23" t="s">
        <v>951</v>
      </c>
      <c r="U265" s="22" t="s">
        <v>952</v>
      </c>
      <c r="V265" s="22">
        <v>7870</v>
      </c>
      <c r="W265" s="27">
        <v>19551</v>
      </c>
      <c r="X265" s="28">
        <v>43049</v>
      </c>
      <c r="Y265" s="23" t="s">
        <v>45</v>
      </c>
      <c r="Z265" s="23">
        <v>4600007803</v>
      </c>
      <c r="AA265" s="29">
        <f t="shared" si="3"/>
        <v>1</v>
      </c>
      <c r="AB265" s="22" t="s">
        <v>1054</v>
      </c>
      <c r="AC265" s="22" t="s">
        <v>317</v>
      </c>
      <c r="AD265" s="22"/>
      <c r="AE265" s="22" t="s">
        <v>1003</v>
      </c>
      <c r="AF265" s="23" t="s">
        <v>47</v>
      </c>
      <c r="AG265" s="23" t="s">
        <v>955</v>
      </c>
      <c r="AH265" s="20" t="s">
        <v>955</v>
      </c>
    </row>
    <row r="266" spans="1:34" s="20" customFormat="1" ht="63" customHeight="1" x14ac:dyDescent="0.2">
      <c r="A266" s="21" t="s">
        <v>324</v>
      </c>
      <c r="B266" s="22">
        <v>93141506</v>
      </c>
      <c r="C266" s="23" t="s">
        <v>1055</v>
      </c>
      <c r="D266" s="24">
        <v>43050</v>
      </c>
      <c r="E266" s="23" t="s">
        <v>344</v>
      </c>
      <c r="F266" s="23" t="s">
        <v>448</v>
      </c>
      <c r="G266" s="23" t="s">
        <v>942</v>
      </c>
      <c r="H266" s="25" t="e">
        <f>+[8]!Tabla2[[#This Row],[Valor estimado Departamento en la vigencia 2017]]+'[1]paa 01042017_origina 2018 -G'!#REF!</f>
        <v>#REF!</v>
      </c>
      <c r="I266" s="25">
        <v>15660225</v>
      </c>
      <c r="J266" s="23" t="s">
        <v>49</v>
      </c>
      <c r="K266" s="23" t="s">
        <v>346</v>
      </c>
      <c r="L266" s="22" t="s">
        <v>943</v>
      </c>
      <c r="M266" s="22" t="s">
        <v>944</v>
      </c>
      <c r="N266" s="21" t="s">
        <v>945</v>
      </c>
      <c r="O266" s="26" t="s">
        <v>946</v>
      </c>
      <c r="P266" s="23" t="s">
        <v>947</v>
      </c>
      <c r="Q266" s="23" t="s">
        <v>948</v>
      </c>
      <c r="R266" s="23" t="s">
        <v>949</v>
      </c>
      <c r="S266" s="23" t="s">
        <v>950</v>
      </c>
      <c r="T266" s="23" t="s">
        <v>951</v>
      </c>
      <c r="U266" s="22" t="s">
        <v>952</v>
      </c>
      <c r="V266" s="22">
        <v>7873</v>
      </c>
      <c r="W266" s="27">
        <v>19552</v>
      </c>
      <c r="X266" s="28">
        <v>43049</v>
      </c>
      <c r="Y266" s="23" t="s">
        <v>45</v>
      </c>
      <c r="Z266" s="23">
        <v>4600007809</v>
      </c>
      <c r="AA266" s="29">
        <f t="shared" si="3"/>
        <v>1</v>
      </c>
      <c r="AB266" s="22" t="s">
        <v>1056</v>
      </c>
      <c r="AC266" s="22" t="s">
        <v>317</v>
      </c>
      <c r="AD266" s="22"/>
      <c r="AE266" s="22" t="s">
        <v>1050</v>
      </c>
      <c r="AF266" s="23" t="s">
        <v>47</v>
      </c>
      <c r="AG266" s="23" t="s">
        <v>955</v>
      </c>
      <c r="AH266" s="20" t="s">
        <v>955</v>
      </c>
    </row>
    <row r="267" spans="1:34" s="20" customFormat="1" ht="63" customHeight="1" x14ac:dyDescent="0.2">
      <c r="A267" s="21" t="s">
        <v>324</v>
      </c>
      <c r="B267" s="22">
        <v>93141506</v>
      </c>
      <c r="C267" s="23" t="s">
        <v>1057</v>
      </c>
      <c r="D267" s="24">
        <v>43050</v>
      </c>
      <c r="E267" s="23" t="s">
        <v>344</v>
      </c>
      <c r="F267" s="23" t="s">
        <v>448</v>
      </c>
      <c r="G267" s="23" t="s">
        <v>942</v>
      </c>
      <c r="H267" s="25" t="e">
        <f>+[8]!Tabla2[[#This Row],[Valor estimado Departamento en la vigencia 2017]]+'[1]paa 01042017_origina 2018 -G'!#REF!</f>
        <v>#REF!</v>
      </c>
      <c r="I267" s="25">
        <v>96675789</v>
      </c>
      <c r="J267" s="23" t="s">
        <v>49</v>
      </c>
      <c r="K267" s="23" t="s">
        <v>346</v>
      </c>
      <c r="L267" s="22" t="s">
        <v>943</v>
      </c>
      <c r="M267" s="22" t="s">
        <v>944</v>
      </c>
      <c r="N267" s="21" t="s">
        <v>945</v>
      </c>
      <c r="O267" s="26" t="s">
        <v>946</v>
      </c>
      <c r="P267" s="23" t="s">
        <v>947</v>
      </c>
      <c r="Q267" s="23" t="s">
        <v>948</v>
      </c>
      <c r="R267" s="23" t="s">
        <v>949</v>
      </c>
      <c r="S267" s="23" t="s">
        <v>950</v>
      </c>
      <c r="T267" s="23" t="s">
        <v>951</v>
      </c>
      <c r="U267" s="22" t="s">
        <v>952</v>
      </c>
      <c r="V267" s="22">
        <v>7882</v>
      </c>
      <c r="W267" s="27">
        <v>19553</v>
      </c>
      <c r="X267" s="28">
        <v>43049</v>
      </c>
      <c r="Y267" s="23" t="s">
        <v>45</v>
      </c>
      <c r="Z267" s="23">
        <v>4600007766</v>
      </c>
      <c r="AA267" s="29">
        <f t="shared" si="3"/>
        <v>1</v>
      </c>
      <c r="AB267" s="22" t="s">
        <v>1058</v>
      </c>
      <c r="AC267" s="22" t="s">
        <v>317</v>
      </c>
      <c r="AD267" s="22"/>
      <c r="AE267" s="22" t="s">
        <v>1050</v>
      </c>
      <c r="AF267" s="23" t="s">
        <v>47</v>
      </c>
      <c r="AG267" s="23" t="s">
        <v>955</v>
      </c>
      <c r="AH267" s="20" t="s">
        <v>955</v>
      </c>
    </row>
    <row r="268" spans="1:34" s="20" customFormat="1" ht="63" customHeight="1" x14ac:dyDescent="0.2">
      <c r="A268" s="21" t="s">
        <v>324</v>
      </c>
      <c r="B268" s="22">
        <v>93141506</v>
      </c>
      <c r="C268" s="23" t="s">
        <v>1059</v>
      </c>
      <c r="D268" s="24">
        <v>43050</v>
      </c>
      <c r="E268" s="23" t="s">
        <v>344</v>
      </c>
      <c r="F268" s="23" t="s">
        <v>448</v>
      </c>
      <c r="G268" s="23" t="s">
        <v>942</v>
      </c>
      <c r="H268" s="25" t="e">
        <f>+[8]!Tabla2[[#This Row],[Valor estimado Departamento en la vigencia 2017]]+'[1]paa 01042017_origina 2018 -G'!#REF!</f>
        <v>#REF!</v>
      </c>
      <c r="I268" s="25">
        <v>31320450</v>
      </c>
      <c r="J268" s="23" t="s">
        <v>49</v>
      </c>
      <c r="K268" s="23" t="s">
        <v>346</v>
      </c>
      <c r="L268" s="22" t="s">
        <v>943</v>
      </c>
      <c r="M268" s="22" t="s">
        <v>944</v>
      </c>
      <c r="N268" s="21" t="s">
        <v>945</v>
      </c>
      <c r="O268" s="26" t="s">
        <v>946</v>
      </c>
      <c r="P268" s="23" t="s">
        <v>947</v>
      </c>
      <c r="Q268" s="23" t="s">
        <v>948</v>
      </c>
      <c r="R268" s="23" t="s">
        <v>949</v>
      </c>
      <c r="S268" s="23" t="s">
        <v>950</v>
      </c>
      <c r="T268" s="23" t="s">
        <v>951</v>
      </c>
      <c r="U268" s="22" t="s">
        <v>952</v>
      </c>
      <c r="V268" s="22">
        <v>7884</v>
      </c>
      <c r="W268" s="27">
        <v>19554</v>
      </c>
      <c r="X268" s="28">
        <v>43049</v>
      </c>
      <c r="Y268" s="23" t="s">
        <v>45</v>
      </c>
      <c r="Z268" s="23">
        <v>4600007776</v>
      </c>
      <c r="AA268" s="29">
        <f t="shared" ref="AA268:AA331" si="4">+IF(AND(W268="",X268="",Y268="",Z268=""),"",IF(AND(W268&lt;&gt;"",X268="",Y268="",Z268=""),0%,IF(AND(W268&lt;&gt;"",X268&lt;&gt;"",Y268="",Z268=""),33%,IF(AND(W268&lt;&gt;"",X268&lt;&gt;"",Y268&lt;&gt;"",Z268=""),66%,IF(AND(W268&lt;&gt;"",X268&lt;&gt;"",Y268&lt;&gt;"",Z268&lt;&gt;""),100%,"Información incompleta")))))</f>
        <v>1</v>
      </c>
      <c r="AB268" s="22" t="s">
        <v>1060</v>
      </c>
      <c r="AC268" s="22" t="s">
        <v>317</v>
      </c>
      <c r="AD268" s="22"/>
      <c r="AE268" s="22" t="s">
        <v>1050</v>
      </c>
      <c r="AF268" s="23" t="s">
        <v>47</v>
      </c>
      <c r="AG268" s="23" t="s">
        <v>955</v>
      </c>
      <c r="AH268" s="20" t="s">
        <v>955</v>
      </c>
    </row>
    <row r="269" spans="1:34" s="20" customFormat="1" ht="63" customHeight="1" x14ac:dyDescent="0.2">
      <c r="A269" s="21" t="s">
        <v>324</v>
      </c>
      <c r="B269" s="22">
        <v>93141506</v>
      </c>
      <c r="C269" s="23" t="s">
        <v>1061</v>
      </c>
      <c r="D269" s="24">
        <v>43050</v>
      </c>
      <c r="E269" s="23" t="s">
        <v>344</v>
      </c>
      <c r="F269" s="23" t="s">
        <v>448</v>
      </c>
      <c r="G269" s="23" t="s">
        <v>942</v>
      </c>
      <c r="H269" s="25" t="e">
        <f>+[8]!Tabla2[[#This Row],[Valor estimado Departamento en la vigencia 2017]]+'[1]paa 01042017_origina 2018 -G'!#REF!</f>
        <v>#REF!</v>
      </c>
      <c r="I269" s="25">
        <v>15660225</v>
      </c>
      <c r="J269" s="23" t="s">
        <v>49</v>
      </c>
      <c r="K269" s="23" t="s">
        <v>346</v>
      </c>
      <c r="L269" s="22" t="s">
        <v>943</v>
      </c>
      <c r="M269" s="22" t="s">
        <v>944</v>
      </c>
      <c r="N269" s="21" t="s">
        <v>945</v>
      </c>
      <c r="O269" s="26" t="s">
        <v>946</v>
      </c>
      <c r="P269" s="23" t="s">
        <v>947</v>
      </c>
      <c r="Q269" s="23" t="s">
        <v>948</v>
      </c>
      <c r="R269" s="23" t="s">
        <v>949</v>
      </c>
      <c r="S269" s="23" t="s">
        <v>950</v>
      </c>
      <c r="T269" s="23" t="s">
        <v>951</v>
      </c>
      <c r="U269" s="22" t="s">
        <v>952</v>
      </c>
      <c r="V269" s="22">
        <v>7887</v>
      </c>
      <c r="W269" s="27">
        <v>19555</v>
      </c>
      <c r="X269" s="28">
        <v>43049</v>
      </c>
      <c r="Y269" s="23" t="s">
        <v>45</v>
      </c>
      <c r="Z269" s="23">
        <v>4600007805</v>
      </c>
      <c r="AA269" s="29">
        <f t="shared" si="4"/>
        <v>1</v>
      </c>
      <c r="AB269" s="22" t="s">
        <v>1062</v>
      </c>
      <c r="AC269" s="22" t="s">
        <v>317</v>
      </c>
      <c r="AD269" s="22"/>
      <c r="AE269" s="22" t="s">
        <v>1037</v>
      </c>
      <c r="AF269" s="23" t="s">
        <v>47</v>
      </c>
      <c r="AG269" s="23" t="s">
        <v>955</v>
      </c>
      <c r="AH269" s="20" t="s">
        <v>955</v>
      </c>
    </row>
    <row r="270" spans="1:34" s="20" customFormat="1" ht="63" customHeight="1" x14ac:dyDescent="0.2">
      <c r="A270" s="21" t="s">
        <v>324</v>
      </c>
      <c r="B270" s="22">
        <v>93141506</v>
      </c>
      <c r="C270" s="23" t="s">
        <v>1063</v>
      </c>
      <c r="D270" s="24">
        <v>43050</v>
      </c>
      <c r="E270" s="23" t="s">
        <v>344</v>
      </c>
      <c r="F270" s="23" t="s">
        <v>448</v>
      </c>
      <c r="G270" s="23" t="s">
        <v>942</v>
      </c>
      <c r="H270" s="25" t="e">
        <f>+[8]!Tabla2[[#This Row],[Valor estimado Departamento en la vigencia 2017]]+'[1]paa 01042017_origina 2018 -G'!#REF!</f>
        <v>#REF!</v>
      </c>
      <c r="I270" s="25">
        <v>40716585</v>
      </c>
      <c r="J270" s="23" t="s">
        <v>49</v>
      </c>
      <c r="K270" s="23" t="s">
        <v>346</v>
      </c>
      <c r="L270" s="22" t="s">
        <v>943</v>
      </c>
      <c r="M270" s="22" t="s">
        <v>944</v>
      </c>
      <c r="N270" s="21" t="s">
        <v>945</v>
      </c>
      <c r="O270" s="26" t="s">
        <v>946</v>
      </c>
      <c r="P270" s="23" t="s">
        <v>947</v>
      </c>
      <c r="Q270" s="23" t="s">
        <v>948</v>
      </c>
      <c r="R270" s="23" t="s">
        <v>949</v>
      </c>
      <c r="S270" s="23" t="s">
        <v>950</v>
      </c>
      <c r="T270" s="23" t="s">
        <v>951</v>
      </c>
      <c r="U270" s="22" t="s">
        <v>952</v>
      </c>
      <c r="V270" s="22">
        <v>7890</v>
      </c>
      <c r="W270" s="27">
        <v>19556</v>
      </c>
      <c r="X270" s="28">
        <v>43049</v>
      </c>
      <c r="Y270" s="23" t="s">
        <v>45</v>
      </c>
      <c r="Z270" s="23">
        <v>4600007822</v>
      </c>
      <c r="AA270" s="29">
        <f t="shared" si="4"/>
        <v>1</v>
      </c>
      <c r="AB270" s="22" t="s">
        <v>1064</v>
      </c>
      <c r="AC270" s="22" t="s">
        <v>317</v>
      </c>
      <c r="AD270" s="22"/>
      <c r="AE270" s="22" t="s">
        <v>1050</v>
      </c>
      <c r="AF270" s="23" t="s">
        <v>47</v>
      </c>
      <c r="AG270" s="23" t="s">
        <v>955</v>
      </c>
      <c r="AH270" s="20" t="s">
        <v>955</v>
      </c>
    </row>
    <row r="271" spans="1:34" s="20" customFormat="1" ht="63" customHeight="1" x14ac:dyDescent="0.2">
      <c r="A271" s="21" t="s">
        <v>324</v>
      </c>
      <c r="B271" s="22">
        <v>93141506</v>
      </c>
      <c r="C271" s="23" t="s">
        <v>1065</v>
      </c>
      <c r="D271" s="24">
        <v>43050</v>
      </c>
      <c r="E271" s="23" t="s">
        <v>344</v>
      </c>
      <c r="F271" s="23" t="s">
        <v>448</v>
      </c>
      <c r="G271" s="23" t="s">
        <v>942</v>
      </c>
      <c r="H271" s="25" t="e">
        <f>+[8]!Tabla2[[#This Row],[Valor estimado Departamento en la vigencia 2017]]+'[1]paa 01042017_origina 2018 -G'!#REF!</f>
        <v>#REF!</v>
      </c>
      <c r="I271" s="25">
        <v>31320450</v>
      </c>
      <c r="J271" s="23" t="s">
        <v>49</v>
      </c>
      <c r="K271" s="23" t="s">
        <v>346</v>
      </c>
      <c r="L271" s="22" t="s">
        <v>943</v>
      </c>
      <c r="M271" s="22" t="s">
        <v>944</v>
      </c>
      <c r="N271" s="21" t="s">
        <v>945</v>
      </c>
      <c r="O271" s="26" t="s">
        <v>946</v>
      </c>
      <c r="P271" s="23" t="s">
        <v>947</v>
      </c>
      <c r="Q271" s="23" t="s">
        <v>948</v>
      </c>
      <c r="R271" s="23" t="s">
        <v>949</v>
      </c>
      <c r="S271" s="23" t="s">
        <v>950</v>
      </c>
      <c r="T271" s="23" t="s">
        <v>951</v>
      </c>
      <c r="U271" s="22" t="s">
        <v>952</v>
      </c>
      <c r="V271" s="22">
        <v>7892</v>
      </c>
      <c r="W271" s="27">
        <v>19557</v>
      </c>
      <c r="X271" s="28">
        <v>43049</v>
      </c>
      <c r="Y271" s="23" t="s">
        <v>45</v>
      </c>
      <c r="Z271" s="23">
        <v>4600007835</v>
      </c>
      <c r="AA271" s="29">
        <f t="shared" si="4"/>
        <v>1</v>
      </c>
      <c r="AB271" s="22" t="s">
        <v>1066</v>
      </c>
      <c r="AC271" s="22" t="s">
        <v>317</v>
      </c>
      <c r="AD271" s="22"/>
      <c r="AE271" s="22" t="s">
        <v>1037</v>
      </c>
      <c r="AF271" s="23" t="s">
        <v>47</v>
      </c>
      <c r="AG271" s="23" t="s">
        <v>955</v>
      </c>
      <c r="AH271" s="20" t="s">
        <v>955</v>
      </c>
    </row>
    <row r="272" spans="1:34" s="20" customFormat="1" ht="63" customHeight="1" x14ac:dyDescent="0.2">
      <c r="A272" s="21" t="s">
        <v>324</v>
      </c>
      <c r="B272" s="22">
        <v>93141506</v>
      </c>
      <c r="C272" s="23" t="s">
        <v>1067</v>
      </c>
      <c r="D272" s="24">
        <v>43050</v>
      </c>
      <c r="E272" s="23" t="s">
        <v>344</v>
      </c>
      <c r="F272" s="23" t="s">
        <v>448</v>
      </c>
      <c r="G272" s="23" t="s">
        <v>942</v>
      </c>
      <c r="H272" s="25" t="e">
        <f>+[8]!Tabla2[[#This Row],[Valor estimado Departamento en la vigencia 2017]]+'[1]paa 01042017_origina 2018 -G'!#REF!</f>
        <v>#REF!</v>
      </c>
      <c r="I272" s="25">
        <v>27770799</v>
      </c>
      <c r="J272" s="23" t="s">
        <v>49</v>
      </c>
      <c r="K272" s="23" t="s">
        <v>346</v>
      </c>
      <c r="L272" s="22" t="s">
        <v>943</v>
      </c>
      <c r="M272" s="22" t="s">
        <v>944</v>
      </c>
      <c r="N272" s="21" t="s">
        <v>945</v>
      </c>
      <c r="O272" s="26" t="s">
        <v>946</v>
      </c>
      <c r="P272" s="23" t="s">
        <v>947</v>
      </c>
      <c r="Q272" s="23" t="s">
        <v>948</v>
      </c>
      <c r="R272" s="23" t="s">
        <v>949</v>
      </c>
      <c r="S272" s="23" t="s">
        <v>950</v>
      </c>
      <c r="T272" s="23" t="s">
        <v>951</v>
      </c>
      <c r="U272" s="22" t="s">
        <v>952</v>
      </c>
      <c r="V272" s="22">
        <v>7896</v>
      </c>
      <c r="W272" s="27">
        <v>19558</v>
      </c>
      <c r="X272" s="28">
        <v>43049</v>
      </c>
      <c r="Y272" s="23" t="s">
        <v>45</v>
      </c>
      <c r="Z272" s="23">
        <v>4600007876</v>
      </c>
      <c r="AA272" s="29">
        <f t="shared" si="4"/>
        <v>1</v>
      </c>
      <c r="AB272" s="22" t="s">
        <v>1068</v>
      </c>
      <c r="AC272" s="22" t="s">
        <v>317</v>
      </c>
      <c r="AD272" s="22"/>
      <c r="AE272" s="22" t="s">
        <v>1037</v>
      </c>
      <c r="AF272" s="23" t="s">
        <v>47</v>
      </c>
      <c r="AG272" s="23" t="s">
        <v>955</v>
      </c>
      <c r="AH272" s="20" t="s">
        <v>955</v>
      </c>
    </row>
    <row r="273" spans="1:34" s="20" customFormat="1" ht="63" customHeight="1" x14ac:dyDescent="0.2">
      <c r="A273" s="21" t="s">
        <v>324</v>
      </c>
      <c r="B273" s="22">
        <v>93141506</v>
      </c>
      <c r="C273" s="23" t="s">
        <v>1069</v>
      </c>
      <c r="D273" s="24">
        <v>43050</v>
      </c>
      <c r="E273" s="23" t="s">
        <v>344</v>
      </c>
      <c r="F273" s="23" t="s">
        <v>448</v>
      </c>
      <c r="G273" s="23" t="s">
        <v>942</v>
      </c>
      <c r="H273" s="25" t="e">
        <f>+[8]!Tabla2[[#This Row],[Valor estimado Departamento en la vigencia 2017]]+'[1]paa 01042017_origina 2018 -G'!#REF!</f>
        <v>#REF!</v>
      </c>
      <c r="I273" s="25">
        <v>146813258</v>
      </c>
      <c r="J273" s="23" t="s">
        <v>49</v>
      </c>
      <c r="K273" s="23" t="s">
        <v>346</v>
      </c>
      <c r="L273" s="22" t="s">
        <v>943</v>
      </c>
      <c r="M273" s="22" t="s">
        <v>944</v>
      </c>
      <c r="N273" s="21" t="s">
        <v>945</v>
      </c>
      <c r="O273" s="26" t="s">
        <v>946</v>
      </c>
      <c r="P273" s="23" t="s">
        <v>947</v>
      </c>
      <c r="Q273" s="23" t="s">
        <v>948</v>
      </c>
      <c r="R273" s="23" t="s">
        <v>949</v>
      </c>
      <c r="S273" s="23" t="s">
        <v>950</v>
      </c>
      <c r="T273" s="23" t="s">
        <v>951</v>
      </c>
      <c r="U273" s="22" t="s">
        <v>952</v>
      </c>
      <c r="V273" s="22">
        <v>7900</v>
      </c>
      <c r="W273" s="27">
        <v>19560</v>
      </c>
      <c r="X273" s="28">
        <v>43049</v>
      </c>
      <c r="Y273" s="23" t="s">
        <v>45</v>
      </c>
      <c r="Z273" s="23">
        <v>4600007886</v>
      </c>
      <c r="AA273" s="29">
        <f t="shared" si="4"/>
        <v>1</v>
      </c>
      <c r="AB273" s="22" t="s">
        <v>1070</v>
      </c>
      <c r="AC273" s="22" t="s">
        <v>317</v>
      </c>
      <c r="AD273" s="22"/>
      <c r="AE273" s="22" t="s">
        <v>986</v>
      </c>
      <c r="AF273" s="23" t="s">
        <v>47</v>
      </c>
      <c r="AG273" s="23" t="s">
        <v>955</v>
      </c>
      <c r="AH273" s="20" t="s">
        <v>955</v>
      </c>
    </row>
    <row r="274" spans="1:34" s="20" customFormat="1" ht="63" customHeight="1" x14ac:dyDescent="0.2">
      <c r="A274" s="21" t="s">
        <v>324</v>
      </c>
      <c r="B274" s="22">
        <v>93141506</v>
      </c>
      <c r="C274" s="23" t="s">
        <v>1071</v>
      </c>
      <c r="D274" s="24">
        <v>43050</v>
      </c>
      <c r="E274" s="23" t="s">
        <v>344</v>
      </c>
      <c r="F274" s="23" t="s">
        <v>448</v>
      </c>
      <c r="G274" s="23" t="s">
        <v>942</v>
      </c>
      <c r="H274" s="25" t="e">
        <f>+[8]!Tabla2[[#This Row],[Valor estimado Departamento en la vigencia 2017]]+'[1]paa 01042017_origina 2018 -G'!#REF!</f>
        <v>#REF!</v>
      </c>
      <c r="I274" s="25">
        <v>79949265</v>
      </c>
      <c r="J274" s="23" t="s">
        <v>49</v>
      </c>
      <c r="K274" s="23" t="s">
        <v>346</v>
      </c>
      <c r="L274" s="22" t="s">
        <v>943</v>
      </c>
      <c r="M274" s="22" t="s">
        <v>944</v>
      </c>
      <c r="N274" s="21" t="s">
        <v>945</v>
      </c>
      <c r="O274" s="26" t="s">
        <v>946</v>
      </c>
      <c r="P274" s="23" t="s">
        <v>947</v>
      </c>
      <c r="Q274" s="23" t="s">
        <v>948</v>
      </c>
      <c r="R274" s="23" t="s">
        <v>949</v>
      </c>
      <c r="S274" s="23" t="s">
        <v>950</v>
      </c>
      <c r="T274" s="23" t="s">
        <v>951</v>
      </c>
      <c r="U274" s="22" t="s">
        <v>952</v>
      </c>
      <c r="V274" s="22">
        <v>7915</v>
      </c>
      <c r="W274" s="27">
        <v>19528</v>
      </c>
      <c r="X274" s="28">
        <v>43049</v>
      </c>
      <c r="Y274" s="23" t="s">
        <v>45</v>
      </c>
      <c r="Z274" s="23">
        <v>4600007841</v>
      </c>
      <c r="AA274" s="29">
        <f t="shared" si="4"/>
        <v>1</v>
      </c>
      <c r="AB274" s="22" t="s">
        <v>1072</v>
      </c>
      <c r="AC274" s="22" t="s">
        <v>317</v>
      </c>
      <c r="AD274" s="22"/>
      <c r="AE274" s="22" t="s">
        <v>1050</v>
      </c>
      <c r="AF274" s="23" t="s">
        <v>47</v>
      </c>
      <c r="AG274" s="23" t="s">
        <v>955</v>
      </c>
      <c r="AH274" s="20" t="s">
        <v>955</v>
      </c>
    </row>
    <row r="275" spans="1:34" s="20" customFormat="1" ht="63" customHeight="1" x14ac:dyDescent="0.2">
      <c r="A275" s="21" t="s">
        <v>324</v>
      </c>
      <c r="B275" s="22">
        <v>93141506</v>
      </c>
      <c r="C275" s="23" t="s">
        <v>1073</v>
      </c>
      <c r="D275" s="24">
        <v>43050</v>
      </c>
      <c r="E275" s="23" t="s">
        <v>344</v>
      </c>
      <c r="F275" s="23" t="s">
        <v>448</v>
      </c>
      <c r="G275" s="23" t="s">
        <v>942</v>
      </c>
      <c r="H275" s="25" t="e">
        <f>+[8]!Tabla2[[#This Row],[Valor estimado Departamento en la vigencia 2017]]+'[1]paa 01042017_origina 2018 -G'!#REF!</f>
        <v>#REF!</v>
      </c>
      <c r="I275" s="25">
        <v>20880300</v>
      </c>
      <c r="J275" s="23" t="s">
        <v>49</v>
      </c>
      <c r="K275" s="23" t="s">
        <v>346</v>
      </c>
      <c r="L275" s="22" t="s">
        <v>943</v>
      </c>
      <c r="M275" s="22" t="s">
        <v>944</v>
      </c>
      <c r="N275" s="21" t="s">
        <v>945</v>
      </c>
      <c r="O275" s="26" t="s">
        <v>946</v>
      </c>
      <c r="P275" s="23" t="s">
        <v>947</v>
      </c>
      <c r="Q275" s="23" t="s">
        <v>948</v>
      </c>
      <c r="R275" s="23" t="s">
        <v>949</v>
      </c>
      <c r="S275" s="23" t="s">
        <v>950</v>
      </c>
      <c r="T275" s="23" t="s">
        <v>951</v>
      </c>
      <c r="U275" s="22" t="s">
        <v>952</v>
      </c>
      <c r="V275" s="22">
        <v>7901</v>
      </c>
      <c r="W275" s="27">
        <v>19519</v>
      </c>
      <c r="X275" s="28">
        <v>43049</v>
      </c>
      <c r="Y275" s="23" t="s">
        <v>45</v>
      </c>
      <c r="Z275" s="23">
        <v>4600007840</v>
      </c>
      <c r="AA275" s="29">
        <f t="shared" si="4"/>
        <v>1</v>
      </c>
      <c r="AB275" s="22" t="s">
        <v>1074</v>
      </c>
      <c r="AC275" s="22" t="s">
        <v>317</v>
      </c>
      <c r="AD275" s="22"/>
      <c r="AE275" s="22" t="s">
        <v>989</v>
      </c>
      <c r="AF275" s="23" t="s">
        <v>47</v>
      </c>
      <c r="AG275" s="23" t="s">
        <v>955</v>
      </c>
      <c r="AH275" s="20" t="s">
        <v>955</v>
      </c>
    </row>
    <row r="276" spans="1:34" s="20" customFormat="1" ht="63" customHeight="1" x14ac:dyDescent="0.2">
      <c r="A276" s="21" t="s">
        <v>324</v>
      </c>
      <c r="B276" s="22">
        <v>93151501</v>
      </c>
      <c r="C276" s="23" t="s">
        <v>1075</v>
      </c>
      <c r="D276" s="24">
        <v>43101</v>
      </c>
      <c r="E276" s="23" t="s">
        <v>344</v>
      </c>
      <c r="F276" s="23" t="s">
        <v>353</v>
      </c>
      <c r="G276" s="23" t="s">
        <v>352</v>
      </c>
      <c r="H276" s="25" t="e">
        <f>+[8]!Tabla2[[#This Row],[Valor estimado Departamento en la vigencia 2017]]+'[1]paa 01042017_origina 2018 -G'!#REF!</f>
        <v>#REF!</v>
      </c>
      <c r="I276" s="25"/>
      <c r="J276" s="23" t="s">
        <v>49</v>
      </c>
      <c r="K276" s="23" t="s">
        <v>346</v>
      </c>
      <c r="L276" s="22" t="s">
        <v>943</v>
      </c>
      <c r="M276" s="22" t="s">
        <v>944</v>
      </c>
      <c r="N276" s="21" t="s">
        <v>945</v>
      </c>
      <c r="O276" s="26" t="s">
        <v>946</v>
      </c>
      <c r="P276" s="23" t="s">
        <v>947</v>
      </c>
      <c r="Q276" s="23" t="s">
        <v>1076</v>
      </c>
      <c r="R276" s="23" t="s">
        <v>949</v>
      </c>
      <c r="S276" s="23" t="s">
        <v>950</v>
      </c>
      <c r="T276" s="23" t="s">
        <v>1077</v>
      </c>
      <c r="U276" s="22" t="s">
        <v>1078</v>
      </c>
      <c r="V276" s="22" t="s">
        <v>1079</v>
      </c>
      <c r="W276" s="27" t="s">
        <v>45</v>
      </c>
      <c r="X276" s="28">
        <v>43049</v>
      </c>
      <c r="Y276" s="23" t="s">
        <v>45</v>
      </c>
      <c r="Z276" s="23" t="s">
        <v>1079</v>
      </c>
      <c r="AA276" s="29">
        <f t="shared" si="4"/>
        <v>1</v>
      </c>
      <c r="AB276" s="22" t="s">
        <v>1080</v>
      </c>
      <c r="AC276" s="22" t="s">
        <v>317</v>
      </c>
      <c r="AD276" s="22"/>
      <c r="AE276" s="22" t="s">
        <v>1020</v>
      </c>
      <c r="AF276" s="23" t="s">
        <v>47</v>
      </c>
      <c r="AG276" s="23" t="s">
        <v>955</v>
      </c>
      <c r="AH276" s="20" t="s">
        <v>955</v>
      </c>
    </row>
    <row r="277" spans="1:34" s="20" customFormat="1" ht="63" customHeight="1" x14ac:dyDescent="0.2">
      <c r="A277" s="21" t="s">
        <v>324</v>
      </c>
      <c r="B277" s="22">
        <v>93151501</v>
      </c>
      <c r="C277" s="23" t="s">
        <v>1081</v>
      </c>
      <c r="D277" s="24">
        <v>43040</v>
      </c>
      <c r="E277" s="23" t="s">
        <v>344</v>
      </c>
      <c r="F277" s="23" t="s">
        <v>353</v>
      </c>
      <c r="G277" s="23" t="s">
        <v>352</v>
      </c>
      <c r="H277" s="25" t="e">
        <f>+[8]!Tabla2[[#This Row],[Valor estimado Departamento en la vigencia 2017]]+'[1]paa 01042017_origina 2018 -G'!#REF!</f>
        <v>#REF!</v>
      </c>
      <c r="I277" s="25">
        <v>411156483</v>
      </c>
      <c r="J277" s="23" t="s">
        <v>49</v>
      </c>
      <c r="K277" s="23" t="s">
        <v>346</v>
      </c>
      <c r="L277" s="22" t="s">
        <v>943</v>
      </c>
      <c r="M277" s="22" t="s">
        <v>944</v>
      </c>
      <c r="N277" s="21" t="s">
        <v>1082</v>
      </c>
      <c r="O277" s="26" t="s">
        <v>946</v>
      </c>
      <c r="P277" s="23" t="s">
        <v>1083</v>
      </c>
      <c r="Q277" s="23"/>
      <c r="R277" s="23"/>
      <c r="S277" s="23"/>
      <c r="T277" s="23"/>
      <c r="U277" s="22"/>
      <c r="V277" s="22">
        <v>7935</v>
      </c>
      <c r="W277" s="27">
        <v>19593</v>
      </c>
      <c r="X277" s="28">
        <v>43049</v>
      </c>
      <c r="Y277" s="23" t="s">
        <v>45</v>
      </c>
      <c r="Z277" s="23">
        <v>4600007845</v>
      </c>
      <c r="AA277" s="29">
        <f t="shared" si="4"/>
        <v>1</v>
      </c>
      <c r="AB277" s="22" t="s">
        <v>1084</v>
      </c>
      <c r="AC277" s="22" t="s">
        <v>317</v>
      </c>
      <c r="AD277" s="22"/>
      <c r="AE277" s="22" t="s">
        <v>1020</v>
      </c>
      <c r="AF277" s="23" t="s">
        <v>47</v>
      </c>
      <c r="AG277" s="23" t="s">
        <v>955</v>
      </c>
      <c r="AH277" s="20" t="s">
        <v>955</v>
      </c>
    </row>
    <row r="278" spans="1:34" s="20" customFormat="1" ht="63" customHeight="1" x14ac:dyDescent="0.2">
      <c r="A278" s="21" t="s">
        <v>324</v>
      </c>
      <c r="B278" s="22">
        <v>93141506</v>
      </c>
      <c r="C278" s="23" t="s">
        <v>1085</v>
      </c>
      <c r="D278" s="24">
        <v>43040</v>
      </c>
      <c r="E278" s="23" t="s">
        <v>817</v>
      </c>
      <c r="F278" s="23" t="s">
        <v>448</v>
      </c>
      <c r="G278" s="23" t="s">
        <v>352</v>
      </c>
      <c r="H278" s="25" t="e">
        <f>+[8]!Tabla2[[#This Row],[Valor estimado Departamento en la vigencia 2017]]+'[1]paa 01042017_origina 2018 -G'!#REF!</f>
        <v>#REF!</v>
      </c>
      <c r="I278" s="25">
        <v>83201282</v>
      </c>
      <c r="J278" s="23" t="s">
        <v>49</v>
      </c>
      <c r="K278" s="23" t="s">
        <v>346</v>
      </c>
      <c r="L278" s="22" t="s">
        <v>943</v>
      </c>
      <c r="M278" s="22" t="s">
        <v>944</v>
      </c>
      <c r="N278" s="21" t="s">
        <v>1082</v>
      </c>
      <c r="O278" s="26" t="s">
        <v>946</v>
      </c>
      <c r="P278" s="23" t="s">
        <v>1083</v>
      </c>
      <c r="Q278" s="23"/>
      <c r="R278" s="23"/>
      <c r="S278" s="23"/>
      <c r="T278" s="23"/>
      <c r="U278" s="22"/>
      <c r="V278" s="22">
        <v>7954</v>
      </c>
      <c r="W278" s="27">
        <v>19608</v>
      </c>
      <c r="X278" s="28">
        <v>43049</v>
      </c>
      <c r="Y278" s="23" t="s">
        <v>45</v>
      </c>
      <c r="Z278" s="23">
        <v>4600007861</v>
      </c>
      <c r="AA278" s="29">
        <f t="shared" si="4"/>
        <v>1</v>
      </c>
      <c r="AB278" s="22" t="s">
        <v>1086</v>
      </c>
      <c r="AC278" s="22" t="s">
        <v>317</v>
      </c>
      <c r="AD278" s="22"/>
      <c r="AE278" s="22" t="s">
        <v>1020</v>
      </c>
      <c r="AF278" s="23" t="s">
        <v>47</v>
      </c>
      <c r="AG278" s="23" t="s">
        <v>955</v>
      </c>
      <c r="AH278" s="20" t="s">
        <v>955</v>
      </c>
    </row>
    <row r="279" spans="1:34" s="20" customFormat="1" ht="63" customHeight="1" x14ac:dyDescent="0.2">
      <c r="A279" s="21" t="s">
        <v>324</v>
      </c>
      <c r="B279" s="22">
        <v>81112105</v>
      </c>
      <c r="C279" s="23" t="s">
        <v>1087</v>
      </c>
      <c r="D279" s="24">
        <v>43040</v>
      </c>
      <c r="E279" s="23" t="s">
        <v>341</v>
      </c>
      <c r="F279" s="23" t="s">
        <v>780</v>
      </c>
      <c r="G279" s="23" t="s">
        <v>352</v>
      </c>
      <c r="H279" s="25" t="e">
        <f>+[8]!Tabla2[[#This Row],[Valor estimado Departamento en la vigencia 2017]]+'[1]paa 01042017_origina 2018 -G'!#REF!</f>
        <v>#REF!</v>
      </c>
      <c r="I279" s="25"/>
      <c r="J279" s="23" t="s">
        <v>49</v>
      </c>
      <c r="K279" s="23" t="s">
        <v>346</v>
      </c>
      <c r="L279" s="22" t="s">
        <v>943</v>
      </c>
      <c r="M279" s="22" t="s">
        <v>944</v>
      </c>
      <c r="N279" s="21" t="s">
        <v>945</v>
      </c>
      <c r="O279" s="26" t="s">
        <v>946</v>
      </c>
      <c r="P279" s="23" t="s">
        <v>947</v>
      </c>
      <c r="Q279" s="23" t="s">
        <v>1088</v>
      </c>
      <c r="R279" s="23" t="s">
        <v>949</v>
      </c>
      <c r="S279" s="23" t="s">
        <v>950</v>
      </c>
      <c r="T279" s="23" t="s">
        <v>1089</v>
      </c>
      <c r="U279" s="22" t="s">
        <v>1090</v>
      </c>
      <c r="V279" s="22" t="s">
        <v>1091</v>
      </c>
      <c r="W279" s="27" t="s">
        <v>45</v>
      </c>
      <c r="X279" s="28">
        <v>43083</v>
      </c>
      <c r="Y279" s="23" t="s">
        <v>45</v>
      </c>
      <c r="Z279" s="23" t="s">
        <v>1091</v>
      </c>
      <c r="AA279" s="29">
        <f t="shared" si="4"/>
        <v>1</v>
      </c>
      <c r="AB279" s="22" t="s">
        <v>1092</v>
      </c>
      <c r="AC279" s="22" t="s">
        <v>325</v>
      </c>
      <c r="AD279" s="22"/>
      <c r="AE279" s="22"/>
      <c r="AF279" s="23" t="s">
        <v>47</v>
      </c>
      <c r="AG279" s="23" t="s">
        <v>955</v>
      </c>
      <c r="AH279" s="20" t="s">
        <v>955</v>
      </c>
    </row>
    <row r="280" spans="1:34" s="20" customFormat="1" ht="63" customHeight="1" x14ac:dyDescent="0.2">
      <c r="A280" s="21" t="s">
        <v>324</v>
      </c>
      <c r="B280" s="22">
        <v>93141509</v>
      </c>
      <c r="C280" s="23" t="s">
        <v>1093</v>
      </c>
      <c r="D280" s="24">
        <v>43009</v>
      </c>
      <c r="E280" s="23" t="s">
        <v>1094</v>
      </c>
      <c r="F280" s="23" t="s">
        <v>1095</v>
      </c>
      <c r="G280" s="23" t="s">
        <v>1096</v>
      </c>
      <c r="H280" s="25" t="e">
        <f>+[8]!Tabla2[[#This Row],[Valor estimado Departamento en la vigencia 2017]]+'[1]paa 01042017_origina 2018 -G'!#REF!</f>
        <v>#REF!</v>
      </c>
      <c r="I280" s="25"/>
      <c r="J280" s="23" t="s">
        <v>49</v>
      </c>
      <c r="K280" s="23" t="s">
        <v>346</v>
      </c>
      <c r="L280" s="22" t="s">
        <v>943</v>
      </c>
      <c r="M280" s="22" t="s">
        <v>944</v>
      </c>
      <c r="N280" s="21" t="s">
        <v>1082</v>
      </c>
      <c r="O280" s="26" t="s">
        <v>946</v>
      </c>
      <c r="P280" s="23" t="s">
        <v>947</v>
      </c>
      <c r="Q280" s="23" t="s">
        <v>948</v>
      </c>
      <c r="R280" s="23" t="s">
        <v>949</v>
      </c>
      <c r="S280" s="23" t="s">
        <v>950</v>
      </c>
      <c r="T280" s="23" t="s">
        <v>951</v>
      </c>
      <c r="U280" s="22" t="s">
        <v>1097</v>
      </c>
      <c r="V280" s="22" t="s">
        <v>45</v>
      </c>
      <c r="W280" s="27" t="s">
        <v>45</v>
      </c>
      <c r="X280" s="28">
        <v>43008</v>
      </c>
      <c r="Y280" s="23" t="s">
        <v>45</v>
      </c>
      <c r="Z280" s="23">
        <v>896</v>
      </c>
      <c r="AA280" s="29">
        <f t="shared" si="4"/>
        <v>1</v>
      </c>
      <c r="AB280" s="22" t="s">
        <v>1098</v>
      </c>
      <c r="AC280" s="22" t="s">
        <v>317</v>
      </c>
      <c r="AD280" s="22" t="s">
        <v>1099</v>
      </c>
      <c r="AE280" s="22" t="s">
        <v>1100</v>
      </c>
      <c r="AF280" s="23" t="s">
        <v>47</v>
      </c>
      <c r="AG280" s="23" t="s">
        <v>955</v>
      </c>
      <c r="AH280" s="20" t="s">
        <v>955</v>
      </c>
    </row>
    <row r="281" spans="1:34" s="20" customFormat="1" ht="63" customHeight="1" x14ac:dyDescent="0.2">
      <c r="A281" s="21" t="s">
        <v>324</v>
      </c>
      <c r="B281" s="22">
        <v>93141506</v>
      </c>
      <c r="C281" s="23" t="s">
        <v>1101</v>
      </c>
      <c r="D281" s="24">
        <v>43040</v>
      </c>
      <c r="E281" s="23" t="s">
        <v>1094</v>
      </c>
      <c r="F281" s="23" t="s">
        <v>1102</v>
      </c>
      <c r="G281" s="23" t="s">
        <v>1096</v>
      </c>
      <c r="H281" s="25" t="e">
        <f>+[8]!Tabla2[[#This Row],[Valor estimado Departamento en la vigencia 2017]]+'[1]paa 01042017_origina 2018 -G'!#REF!</f>
        <v>#REF!</v>
      </c>
      <c r="I281" s="25">
        <v>384214080</v>
      </c>
      <c r="J281" s="23" t="s">
        <v>49</v>
      </c>
      <c r="K281" s="23" t="s">
        <v>346</v>
      </c>
      <c r="L281" s="22" t="s">
        <v>943</v>
      </c>
      <c r="M281" s="22" t="s">
        <v>944</v>
      </c>
      <c r="N281" s="21" t="s">
        <v>1082</v>
      </c>
      <c r="O281" s="26" t="s">
        <v>946</v>
      </c>
      <c r="P281" s="23" t="s">
        <v>947</v>
      </c>
      <c r="Q281" s="23" t="s">
        <v>948</v>
      </c>
      <c r="R281" s="23" t="s">
        <v>949</v>
      </c>
      <c r="S281" s="23" t="s">
        <v>950</v>
      </c>
      <c r="T281" s="23" t="s">
        <v>951</v>
      </c>
      <c r="U281" s="22" t="s">
        <v>1097</v>
      </c>
      <c r="V281" s="22">
        <v>7857</v>
      </c>
      <c r="W281" s="27">
        <v>19572</v>
      </c>
      <c r="X281" s="28">
        <v>43047</v>
      </c>
      <c r="Y281" s="23" t="s">
        <v>1103</v>
      </c>
      <c r="Z281" s="23">
        <v>4600007966</v>
      </c>
      <c r="AA281" s="29">
        <f t="shared" si="4"/>
        <v>1</v>
      </c>
      <c r="AB281" s="22" t="s">
        <v>1104</v>
      </c>
      <c r="AC281" s="22" t="s">
        <v>317</v>
      </c>
      <c r="AD281" s="22"/>
      <c r="AE281" s="22" t="s">
        <v>958</v>
      </c>
      <c r="AF281" s="23" t="s">
        <v>47</v>
      </c>
      <c r="AG281" s="23" t="s">
        <v>955</v>
      </c>
      <c r="AH281" s="20" t="s">
        <v>955</v>
      </c>
    </row>
    <row r="282" spans="1:34" s="20" customFormat="1" ht="63" customHeight="1" x14ac:dyDescent="0.2">
      <c r="A282" s="21" t="s">
        <v>324</v>
      </c>
      <c r="B282" s="22">
        <v>93141506</v>
      </c>
      <c r="C282" s="23" t="s">
        <v>1101</v>
      </c>
      <c r="D282" s="24">
        <v>43040</v>
      </c>
      <c r="E282" s="23" t="s">
        <v>1094</v>
      </c>
      <c r="F282" s="23" t="s">
        <v>1102</v>
      </c>
      <c r="G282" s="23" t="s">
        <v>1096</v>
      </c>
      <c r="H282" s="25" t="e">
        <f>+[8]!Tabla2[[#This Row],[Valor estimado Departamento en la vigencia 2017]]+'[1]paa 01042017_origina 2018 -G'!#REF!</f>
        <v>#REF!</v>
      </c>
      <c r="I282" s="25">
        <v>244193318</v>
      </c>
      <c r="J282" s="23" t="s">
        <v>49</v>
      </c>
      <c r="K282" s="23" t="s">
        <v>346</v>
      </c>
      <c r="L282" s="22" t="s">
        <v>943</v>
      </c>
      <c r="M282" s="22" t="s">
        <v>944</v>
      </c>
      <c r="N282" s="21" t="s">
        <v>1082</v>
      </c>
      <c r="O282" s="26" t="s">
        <v>946</v>
      </c>
      <c r="P282" s="23" t="s">
        <v>947</v>
      </c>
      <c r="Q282" s="23" t="s">
        <v>948</v>
      </c>
      <c r="R282" s="23" t="s">
        <v>949</v>
      </c>
      <c r="S282" s="23" t="s">
        <v>950</v>
      </c>
      <c r="T282" s="23" t="s">
        <v>951</v>
      </c>
      <c r="U282" s="22" t="s">
        <v>1097</v>
      </c>
      <c r="V282" s="22">
        <v>7857</v>
      </c>
      <c r="W282" s="27">
        <v>19572</v>
      </c>
      <c r="X282" s="28">
        <v>43047</v>
      </c>
      <c r="Y282" s="23" t="s">
        <v>1103</v>
      </c>
      <c r="Z282" s="23">
        <v>4600007981</v>
      </c>
      <c r="AA282" s="29">
        <f t="shared" si="4"/>
        <v>1</v>
      </c>
      <c r="AB282" s="22" t="s">
        <v>1105</v>
      </c>
      <c r="AC282" s="22" t="s">
        <v>317</v>
      </c>
      <c r="AD282" s="22"/>
      <c r="AE282" s="22" t="s">
        <v>1003</v>
      </c>
      <c r="AF282" s="23" t="s">
        <v>47</v>
      </c>
      <c r="AG282" s="23" t="s">
        <v>955</v>
      </c>
      <c r="AH282" s="20" t="s">
        <v>955</v>
      </c>
    </row>
    <row r="283" spans="1:34" s="20" customFormat="1" ht="63" customHeight="1" x14ac:dyDescent="0.2">
      <c r="A283" s="21" t="s">
        <v>324</v>
      </c>
      <c r="B283" s="22">
        <v>93141506</v>
      </c>
      <c r="C283" s="23" t="s">
        <v>1101</v>
      </c>
      <c r="D283" s="24">
        <v>43040</v>
      </c>
      <c r="E283" s="23" t="s">
        <v>1094</v>
      </c>
      <c r="F283" s="23" t="s">
        <v>1102</v>
      </c>
      <c r="G283" s="23" t="s">
        <v>1096</v>
      </c>
      <c r="H283" s="25" t="e">
        <f>+[8]!Tabla2[[#This Row],[Valor estimado Departamento en la vigencia 2017]]+'[1]paa 01042017_origina 2018 -G'!#REF!</f>
        <v>#REF!</v>
      </c>
      <c r="I283" s="25">
        <v>243359898</v>
      </c>
      <c r="J283" s="23" t="s">
        <v>49</v>
      </c>
      <c r="K283" s="23" t="s">
        <v>346</v>
      </c>
      <c r="L283" s="22" t="s">
        <v>943</v>
      </c>
      <c r="M283" s="22" t="s">
        <v>944</v>
      </c>
      <c r="N283" s="21" t="s">
        <v>1082</v>
      </c>
      <c r="O283" s="26" t="s">
        <v>946</v>
      </c>
      <c r="P283" s="23" t="s">
        <v>947</v>
      </c>
      <c r="Q283" s="23" t="s">
        <v>948</v>
      </c>
      <c r="R283" s="23" t="s">
        <v>949</v>
      </c>
      <c r="S283" s="23" t="s">
        <v>950</v>
      </c>
      <c r="T283" s="23" t="s">
        <v>951</v>
      </c>
      <c r="U283" s="22" t="s">
        <v>1097</v>
      </c>
      <c r="V283" s="22">
        <v>7857</v>
      </c>
      <c r="W283" s="27">
        <v>19572</v>
      </c>
      <c r="X283" s="28">
        <v>43047</v>
      </c>
      <c r="Y283" s="23" t="s">
        <v>1103</v>
      </c>
      <c r="Z283" s="23">
        <v>4600007961</v>
      </c>
      <c r="AA283" s="29">
        <f t="shared" si="4"/>
        <v>1</v>
      </c>
      <c r="AB283" s="22" t="s">
        <v>1106</v>
      </c>
      <c r="AC283" s="22" t="s">
        <v>317</v>
      </c>
      <c r="AD283" s="22"/>
      <c r="AE283" s="22" t="s">
        <v>1050</v>
      </c>
      <c r="AF283" s="23" t="s">
        <v>47</v>
      </c>
      <c r="AG283" s="23" t="s">
        <v>955</v>
      </c>
      <c r="AH283" s="20" t="s">
        <v>955</v>
      </c>
    </row>
    <row r="284" spans="1:34" s="20" customFormat="1" ht="63" customHeight="1" x14ac:dyDescent="0.2">
      <c r="A284" s="21" t="s">
        <v>324</v>
      </c>
      <c r="B284" s="22">
        <v>93141506</v>
      </c>
      <c r="C284" s="23" t="s">
        <v>1101</v>
      </c>
      <c r="D284" s="24">
        <v>43040</v>
      </c>
      <c r="E284" s="23" t="s">
        <v>1094</v>
      </c>
      <c r="F284" s="23" t="s">
        <v>1102</v>
      </c>
      <c r="G284" s="23" t="s">
        <v>1096</v>
      </c>
      <c r="H284" s="25" t="e">
        <f>+[8]!Tabla2[[#This Row],[Valor estimado Departamento en la vigencia 2017]]+'[1]paa 01042017_origina 2018 -G'!#REF!</f>
        <v>#REF!</v>
      </c>
      <c r="I284" s="25">
        <v>241346245</v>
      </c>
      <c r="J284" s="23" t="s">
        <v>49</v>
      </c>
      <c r="K284" s="23" t="s">
        <v>346</v>
      </c>
      <c r="L284" s="22" t="s">
        <v>943</v>
      </c>
      <c r="M284" s="22" t="s">
        <v>944</v>
      </c>
      <c r="N284" s="21" t="s">
        <v>1082</v>
      </c>
      <c r="O284" s="26" t="s">
        <v>946</v>
      </c>
      <c r="P284" s="23" t="s">
        <v>947</v>
      </c>
      <c r="Q284" s="23" t="s">
        <v>948</v>
      </c>
      <c r="R284" s="23" t="s">
        <v>949</v>
      </c>
      <c r="S284" s="23" t="s">
        <v>950</v>
      </c>
      <c r="T284" s="23" t="s">
        <v>951</v>
      </c>
      <c r="U284" s="22" t="s">
        <v>1097</v>
      </c>
      <c r="V284" s="22">
        <v>7857</v>
      </c>
      <c r="W284" s="27">
        <v>19572</v>
      </c>
      <c r="X284" s="28">
        <v>43047</v>
      </c>
      <c r="Y284" s="23" t="s">
        <v>1103</v>
      </c>
      <c r="Z284" s="23">
        <v>4600007968</v>
      </c>
      <c r="AA284" s="29">
        <f t="shared" si="4"/>
        <v>1</v>
      </c>
      <c r="AB284" s="22" t="s">
        <v>1107</v>
      </c>
      <c r="AC284" s="22" t="s">
        <v>317</v>
      </c>
      <c r="AD284" s="22"/>
      <c r="AE284" s="22" t="s">
        <v>994</v>
      </c>
      <c r="AF284" s="23" t="s">
        <v>47</v>
      </c>
      <c r="AG284" s="23" t="s">
        <v>955</v>
      </c>
      <c r="AH284" s="20" t="s">
        <v>955</v>
      </c>
    </row>
    <row r="285" spans="1:34" s="20" customFormat="1" ht="63" customHeight="1" x14ac:dyDescent="0.2">
      <c r="A285" s="21" t="s">
        <v>324</v>
      </c>
      <c r="B285" s="22">
        <v>93141506</v>
      </c>
      <c r="C285" s="23" t="s">
        <v>1101</v>
      </c>
      <c r="D285" s="24">
        <v>43040</v>
      </c>
      <c r="E285" s="23" t="s">
        <v>1094</v>
      </c>
      <c r="F285" s="23" t="s">
        <v>1102</v>
      </c>
      <c r="G285" s="23" t="s">
        <v>1096</v>
      </c>
      <c r="H285" s="25" t="e">
        <f>+[8]!Tabla2[[#This Row],[Valor estimado Departamento en la vigencia 2017]]+'[1]paa 01042017_origina 2018 -G'!#REF!</f>
        <v>#REF!</v>
      </c>
      <c r="I285" s="25">
        <v>228805242</v>
      </c>
      <c r="J285" s="23" t="s">
        <v>49</v>
      </c>
      <c r="K285" s="23" t="s">
        <v>346</v>
      </c>
      <c r="L285" s="22" t="s">
        <v>943</v>
      </c>
      <c r="M285" s="22" t="s">
        <v>944</v>
      </c>
      <c r="N285" s="21" t="s">
        <v>1082</v>
      </c>
      <c r="O285" s="26" t="s">
        <v>946</v>
      </c>
      <c r="P285" s="23" t="s">
        <v>947</v>
      </c>
      <c r="Q285" s="23" t="s">
        <v>948</v>
      </c>
      <c r="R285" s="23" t="s">
        <v>949</v>
      </c>
      <c r="S285" s="23" t="s">
        <v>950</v>
      </c>
      <c r="T285" s="23" t="s">
        <v>951</v>
      </c>
      <c r="U285" s="22" t="s">
        <v>1097</v>
      </c>
      <c r="V285" s="22">
        <v>7857</v>
      </c>
      <c r="W285" s="27">
        <v>19572</v>
      </c>
      <c r="X285" s="28">
        <v>43047</v>
      </c>
      <c r="Y285" s="23" t="s">
        <v>1103</v>
      </c>
      <c r="Z285" s="23">
        <v>4600007967</v>
      </c>
      <c r="AA285" s="29">
        <f t="shared" si="4"/>
        <v>1</v>
      </c>
      <c r="AB285" s="22" t="s">
        <v>1108</v>
      </c>
      <c r="AC285" s="22" t="s">
        <v>317</v>
      </c>
      <c r="AD285" s="22"/>
      <c r="AE285" s="22" t="s">
        <v>1037</v>
      </c>
      <c r="AF285" s="23" t="s">
        <v>47</v>
      </c>
      <c r="AG285" s="23" t="s">
        <v>955</v>
      </c>
      <c r="AH285" s="20" t="s">
        <v>955</v>
      </c>
    </row>
    <row r="286" spans="1:34" s="20" customFormat="1" ht="63" customHeight="1" x14ac:dyDescent="0.2">
      <c r="A286" s="21" t="s">
        <v>324</v>
      </c>
      <c r="B286" s="22">
        <v>93141506</v>
      </c>
      <c r="C286" s="23" t="s">
        <v>1101</v>
      </c>
      <c r="D286" s="24">
        <v>43040</v>
      </c>
      <c r="E286" s="23" t="s">
        <v>1094</v>
      </c>
      <c r="F286" s="23" t="s">
        <v>1102</v>
      </c>
      <c r="G286" s="23" t="s">
        <v>1096</v>
      </c>
      <c r="H286" s="25" t="e">
        <f>+[8]!Tabla2[[#This Row],[Valor estimado Departamento en la vigencia 2017]]+'[1]paa 01042017_origina 2018 -G'!#REF!</f>
        <v>#REF!</v>
      </c>
      <c r="I286" s="25">
        <v>230401912</v>
      </c>
      <c r="J286" s="23" t="s">
        <v>49</v>
      </c>
      <c r="K286" s="23" t="s">
        <v>346</v>
      </c>
      <c r="L286" s="22" t="s">
        <v>943</v>
      </c>
      <c r="M286" s="22" t="s">
        <v>944</v>
      </c>
      <c r="N286" s="21" t="s">
        <v>1082</v>
      </c>
      <c r="O286" s="26" t="s">
        <v>946</v>
      </c>
      <c r="P286" s="23" t="s">
        <v>947</v>
      </c>
      <c r="Q286" s="23" t="s">
        <v>948</v>
      </c>
      <c r="R286" s="23" t="s">
        <v>949</v>
      </c>
      <c r="S286" s="23" t="s">
        <v>950</v>
      </c>
      <c r="T286" s="23" t="s">
        <v>951</v>
      </c>
      <c r="U286" s="22" t="s">
        <v>1097</v>
      </c>
      <c r="V286" s="22">
        <v>7857</v>
      </c>
      <c r="W286" s="27">
        <v>19572</v>
      </c>
      <c r="X286" s="28">
        <v>43047</v>
      </c>
      <c r="Y286" s="23" t="s">
        <v>1103</v>
      </c>
      <c r="Z286" s="23">
        <v>4600007965</v>
      </c>
      <c r="AA286" s="29">
        <f t="shared" si="4"/>
        <v>1</v>
      </c>
      <c r="AB286" s="22" t="s">
        <v>1109</v>
      </c>
      <c r="AC286" s="22" t="s">
        <v>317</v>
      </c>
      <c r="AD286" s="22"/>
      <c r="AE286" s="22" t="s">
        <v>958</v>
      </c>
      <c r="AF286" s="23" t="s">
        <v>47</v>
      </c>
      <c r="AG286" s="23" t="s">
        <v>955</v>
      </c>
      <c r="AH286" s="20" t="s">
        <v>955</v>
      </c>
    </row>
    <row r="287" spans="1:34" s="20" customFormat="1" ht="63" customHeight="1" x14ac:dyDescent="0.2">
      <c r="A287" s="21" t="s">
        <v>324</v>
      </c>
      <c r="B287" s="22">
        <v>93141506</v>
      </c>
      <c r="C287" s="23" t="s">
        <v>1101</v>
      </c>
      <c r="D287" s="24">
        <v>43040</v>
      </c>
      <c r="E287" s="23" t="s">
        <v>1094</v>
      </c>
      <c r="F287" s="23" t="s">
        <v>1102</v>
      </c>
      <c r="G287" s="23" t="s">
        <v>1096</v>
      </c>
      <c r="H287" s="25" t="e">
        <f>+[8]!Tabla2[[#This Row],[Valor estimado Departamento en la vigencia 2017]]+'[1]paa 01042017_origina 2018 -G'!#REF!</f>
        <v>#REF!</v>
      </c>
      <c r="I287" s="25">
        <v>258348779</v>
      </c>
      <c r="J287" s="23" t="s">
        <v>49</v>
      </c>
      <c r="K287" s="23" t="s">
        <v>346</v>
      </c>
      <c r="L287" s="22" t="s">
        <v>943</v>
      </c>
      <c r="M287" s="22" t="s">
        <v>944</v>
      </c>
      <c r="N287" s="21" t="s">
        <v>1082</v>
      </c>
      <c r="O287" s="26" t="s">
        <v>946</v>
      </c>
      <c r="P287" s="23" t="s">
        <v>947</v>
      </c>
      <c r="Q287" s="23" t="s">
        <v>948</v>
      </c>
      <c r="R287" s="23" t="s">
        <v>949</v>
      </c>
      <c r="S287" s="23" t="s">
        <v>950</v>
      </c>
      <c r="T287" s="23" t="s">
        <v>951</v>
      </c>
      <c r="U287" s="22" t="s">
        <v>1097</v>
      </c>
      <c r="V287" s="22">
        <v>7857</v>
      </c>
      <c r="W287" s="27">
        <v>19572</v>
      </c>
      <c r="X287" s="28">
        <v>43047</v>
      </c>
      <c r="Y287" s="23" t="s">
        <v>1103</v>
      </c>
      <c r="Z287" s="23">
        <v>4600007960</v>
      </c>
      <c r="AA287" s="29">
        <f t="shared" si="4"/>
        <v>1</v>
      </c>
      <c r="AB287" s="22" t="s">
        <v>1110</v>
      </c>
      <c r="AC287" s="22" t="s">
        <v>317</v>
      </c>
      <c r="AD287" s="22"/>
      <c r="AE287" s="22" t="s">
        <v>1003</v>
      </c>
      <c r="AF287" s="23" t="s">
        <v>47</v>
      </c>
      <c r="AG287" s="23" t="s">
        <v>955</v>
      </c>
      <c r="AH287" s="20" t="s">
        <v>955</v>
      </c>
    </row>
    <row r="288" spans="1:34" s="20" customFormat="1" ht="63" customHeight="1" x14ac:dyDescent="0.2">
      <c r="A288" s="21" t="s">
        <v>324</v>
      </c>
      <c r="B288" s="22">
        <v>93141506</v>
      </c>
      <c r="C288" s="23" t="s">
        <v>1101</v>
      </c>
      <c r="D288" s="24">
        <v>43040</v>
      </c>
      <c r="E288" s="23" t="s">
        <v>1094</v>
      </c>
      <c r="F288" s="23" t="s">
        <v>1102</v>
      </c>
      <c r="G288" s="23" t="s">
        <v>1096</v>
      </c>
      <c r="H288" s="25" t="e">
        <f>+[8]!Tabla2[[#This Row],[Valor estimado Departamento en la vigencia 2017]]+'[1]paa 01042017_origina 2018 -G'!#REF!</f>
        <v>#REF!</v>
      </c>
      <c r="I288" s="25">
        <v>236642550</v>
      </c>
      <c r="J288" s="23" t="s">
        <v>49</v>
      </c>
      <c r="K288" s="23" t="s">
        <v>346</v>
      </c>
      <c r="L288" s="22" t="s">
        <v>943</v>
      </c>
      <c r="M288" s="22" t="s">
        <v>944</v>
      </c>
      <c r="N288" s="21" t="s">
        <v>1082</v>
      </c>
      <c r="O288" s="26" t="s">
        <v>946</v>
      </c>
      <c r="P288" s="23" t="s">
        <v>947</v>
      </c>
      <c r="Q288" s="23" t="s">
        <v>948</v>
      </c>
      <c r="R288" s="23" t="s">
        <v>949</v>
      </c>
      <c r="S288" s="23" t="s">
        <v>950</v>
      </c>
      <c r="T288" s="23" t="s">
        <v>951</v>
      </c>
      <c r="U288" s="22" t="s">
        <v>1097</v>
      </c>
      <c r="V288" s="22">
        <v>7857</v>
      </c>
      <c r="W288" s="27">
        <v>19572</v>
      </c>
      <c r="X288" s="28">
        <v>43047</v>
      </c>
      <c r="Y288" s="23" t="s">
        <v>1103</v>
      </c>
      <c r="Z288" s="23">
        <v>4600007975</v>
      </c>
      <c r="AA288" s="29">
        <f t="shared" si="4"/>
        <v>1</v>
      </c>
      <c r="AB288" s="22" t="s">
        <v>1111</v>
      </c>
      <c r="AC288" s="22" t="s">
        <v>317</v>
      </c>
      <c r="AD288" s="22"/>
      <c r="AE288" s="22" t="s">
        <v>1050</v>
      </c>
      <c r="AF288" s="23" t="s">
        <v>47</v>
      </c>
      <c r="AG288" s="23" t="s">
        <v>955</v>
      </c>
      <c r="AH288" s="20" t="s">
        <v>955</v>
      </c>
    </row>
    <row r="289" spans="1:37" s="20" customFormat="1" ht="63" customHeight="1" x14ac:dyDescent="0.2">
      <c r="A289" s="21" t="s">
        <v>324</v>
      </c>
      <c r="B289" s="22">
        <v>93141506</v>
      </c>
      <c r="C289" s="23" t="s">
        <v>1101</v>
      </c>
      <c r="D289" s="24">
        <v>43040</v>
      </c>
      <c r="E289" s="23" t="s">
        <v>1094</v>
      </c>
      <c r="F289" s="23" t="s">
        <v>1102</v>
      </c>
      <c r="G289" s="23" t="s">
        <v>1096</v>
      </c>
      <c r="H289" s="25" t="e">
        <f>+[8]!Tabla2[[#This Row],[Valor estimado Departamento en la vigencia 2017]]+'[1]paa 01042017_origina 2018 -G'!#REF!</f>
        <v>#REF!</v>
      </c>
      <c r="I289" s="25">
        <v>240272194</v>
      </c>
      <c r="J289" s="23" t="s">
        <v>49</v>
      </c>
      <c r="K289" s="23" t="s">
        <v>346</v>
      </c>
      <c r="L289" s="22" t="s">
        <v>943</v>
      </c>
      <c r="M289" s="22" t="s">
        <v>944</v>
      </c>
      <c r="N289" s="21" t="s">
        <v>1082</v>
      </c>
      <c r="O289" s="26" t="s">
        <v>946</v>
      </c>
      <c r="P289" s="23" t="s">
        <v>947</v>
      </c>
      <c r="Q289" s="23" t="s">
        <v>948</v>
      </c>
      <c r="R289" s="23" t="s">
        <v>949</v>
      </c>
      <c r="S289" s="23" t="s">
        <v>950</v>
      </c>
      <c r="T289" s="23" t="s">
        <v>951</v>
      </c>
      <c r="U289" s="22" t="s">
        <v>1097</v>
      </c>
      <c r="V289" s="22">
        <v>7857</v>
      </c>
      <c r="W289" s="27">
        <v>19572</v>
      </c>
      <c r="X289" s="28">
        <v>43047</v>
      </c>
      <c r="Y289" s="23" t="s">
        <v>1103</v>
      </c>
      <c r="Z289" s="23">
        <v>4600007969</v>
      </c>
      <c r="AA289" s="29">
        <f t="shared" si="4"/>
        <v>1</v>
      </c>
      <c r="AB289" s="22" t="s">
        <v>1112</v>
      </c>
      <c r="AC289" s="22" t="s">
        <v>317</v>
      </c>
      <c r="AD289" s="22"/>
      <c r="AE289" s="22" t="s">
        <v>1050</v>
      </c>
      <c r="AF289" s="23" t="s">
        <v>47</v>
      </c>
      <c r="AG289" s="23" t="s">
        <v>955</v>
      </c>
      <c r="AH289" s="20" t="s">
        <v>955</v>
      </c>
    </row>
    <row r="290" spans="1:37" s="20" customFormat="1" ht="63" customHeight="1" x14ac:dyDescent="0.2">
      <c r="A290" s="21" t="s">
        <v>324</v>
      </c>
      <c r="B290" s="22">
        <v>93141506</v>
      </c>
      <c r="C290" s="23" t="s">
        <v>1113</v>
      </c>
      <c r="D290" s="24">
        <v>43101</v>
      </c>
      <c r="E290" s="23" t="s">
        <v>1094</v>
      </c>
      <c r="F290" s="23" t="s">
        <v>1102</v>
      </c>
      <c r="G290" s="23" t="s">
        <v>1096</v>
      </c>
      <c r="H290" s="25">
        <v>753083520</v>
      </c>
      <c r="I290" s="25"/>
      <c r="J290" s="23" t="s">
        <v>347</v>
      </c>
      <c r="K290" s="23" t="s">
        <v>45</v>
      </c>
      <c r="L290" s="22" t="s">
        <v>943</v>
      </c>
      <c r="M290" s="22" t="s">
        <v>944</v>
      </c>
      <c r="N290" s="21" t="s">
        <v>1082</v>
      </c>
      <c r="O290" s="26" t="s">
        <v>946</v>
      </c>
      <c r="P290" s="23" t="s">
        <v>947</v>
      </c>
      <c r="Q290" s="23" t="s">
        <v>948</v>
      </c>
      <c r="R290" s="23" t="s">
        <v>949</v>
      </c>
      <c r="S290" s="23" t="s">
        <v>950</v>
      </c>
      <c r="T290" s="23" t="s">
        <v>951</v>
      </c>
      <c r="U290" s="22" t="s">
        <v>1097</v>
      </c>
      <c r="V290" s="22"/>
      <c r="W290" s="27"/>
      <c r="X290" s="28"/>
      <c r="Y290" s="23"/>
      <c r="Z290" s="23"/>
      <c r="AA290" s="29" t="str">
        <f t="shared" si="4"/>
        <v/>
      </c>
      <c r="AB290" s="22"/>
      <c r="AC290" s="22" t="s">
        <v>313</v>
      </c>
      <c r="AD290" s="22"/>
      <c r="AE290" s="22" t="s">
        <v>1050</v>
      </c>
      <c r="AF290" s="23" t="s">
        <v>47</v>
      </c>
      <c r="AG290" s="23" t="s">
        <v>955</v>
      </c>
      <c r="AH290" s="20" t="s">
        <v>955</v>
      </c>
    </row>
    <row r="291" spans="1:37" s="20" customFormat="1" ht="63" customHeight="1" x14ac:dyDescent="0.2">
      <c r="A291" s="21" t="s">
        <v>324</v>
      </c>
      <c r="B291" s="22">
        <v>93141506</v>
      </c>
      <c r="C291" s="23" t="s">
        <v>1114</v>
      </c>
      <c r="D291" s="24">
        <v>43101</v>
      </c>
      <c r="E291" s="23" t="s">
        <v>1094</v>
      </c>
      <c r="F291" s="23" t="s">
        <v>1102</v>
      </c>
      <c r="G291" s="23" t="s">
        <v>1096</v>
      </c>
      <c r="H291" s="25">
        <v>515897524</v>
      </c>
      <c r="I291" s="25"/>
      <c r="J291" s="23" t="s">
        <v>347</v>
      </c>
      <c r="K291" s="23" t="s">
        <v>45</v>
      </c>
      <c r="L291" s="22" t="s">
        <v>943</v>
      </c>
      <c r="M291" s="22" t="s">
        <v>944</v>
      </c>
      <c r="N291" s="21" t="s">
        <v>1082</v>
      </c>
      <c r="O291" s="26" t="s">
        <v>946</v>
      </c>
      <c r="P291" s="23" t="s">
        <v>947</v>
      </c>
      <c r="Q291" s="23" t="s">
        <v>948</v>
      </c>
      <c r="R291" s="23" t="s">
        <v>949</v>
      </c>
      <c r="S291" s="23" t="s">
        <v>950</v>
      </c>
      <c r="T291" s="23" t="s">
        <v>951</v>
      </c>
      <c r="U291" s="22" t="s">
        <v>1097</v>
      </c>
      <c r="V291" s="22"/>
      <c r="W291" s="27"/>
      <c r="X291" s="28"/>
      <c r="Y291" s="23"/>
      <c r="Z291" s="23"/>
      <c r="AA291" s="29" t="str">
        <f t="shared" si="4"/>
        <v/>
      </c>
      <c r="AB291" s="22"/>
      <c r="AC291" s="22" t="s">
        <v>313</v>
      </c>
      <c r="AD291" s="22"/>
      <c r="AE291" s="22" t="s">
        <v>1050</v>
      </c>
      <c r="AF291" s="23" t="s">
        <v>47</v>
      </c>
      <c r="AG291" s="23" t="s">
        <v>955</v>
      </c>
      <c r="AH291" s="20" t="s">
        <v>955</v>
      </c>
    </row>
    <row r="292" spans="1:37" s="20" customFormat="1" ht="63" customHeight="1" x14ac:dyDescent="0.2">
      <c r="A292" s="21" t="s">
        <v>324</v>
      </c>
      <c r="B292" s="22">
        <v>78111502</v>
      </c>
      <c r="C292" s="23" t="s">
        <v>1115</v>
      </c>
      <c r="D292" s="24">
        <v>43101</v>
      </c>
      <c r="E292" s="23" t="s">
        <v>482</v>
      </c>
      <c r="F292" s="23" t="s">
        <v>441</v>
      </c>
      <c r="G292" s="23" t="s">
        <v>352</v>
      </c>
      <c r="H292" s="25">
        <v>30000000</v>
      </c>
      <c r="I292" s="25"/>
      <c r="J292" s="23" t="s">
        <v>347</v>
      </c>
      <c r="K292" s="23" t="s">
        <v>45</v>
      </c>
      <c r="L292" s="22" t="s">
        <v>943</v>
      </c>
      <c r="M292" s="22" t="s">
        <v>944</v>
      </c>
      <c r="N292" s="21" t="s">
        <v>945</v>
      </c>
      <c r="O292" s="26" t="s">
        <v>946</v>
      </c>
      <c r="P292" s="23"/>
      <c r="Q292" s="23"/>
      <c r="R292" s="23"/>
      <c r="S292" s="23"/>
      <c r="T292" s="23"/>
      <c r="U292" s="22"/>
      <c r="V292" s="22"/>
      <c r="W292" s="27"/>
      <c r="X292" s="28"/>
      <c r="Y292" s="23"/>
      <c r="Z292" s="23"/>
      <c r="AA292" s="29" t="str">
        <f t="shared" si="4"/>
        <v/>
      </c>
      <c r="AB292" s="22"/>
      <c r="AC292" s="22" t="s">
        <v>313</v>
      </c>
      <c r="AD292" s="22" t="s">
        <v>1116</v>
      </c>
      <c r="AE292" s="22" t="s">
        <v>1037</v>
      </c>
      <c r="AF292" s="23" t="s">
        <v>47</v>
      </c>
      <c r="AG292" s="23" t="s">
        <v>955</v>
      </c>
      <c r="AH292" s="20" t="s">
        <v>955</v>
      </c>
    </row>
    <row r="293" spans="1:37" s="20" customFormat="1" ht="63" customHeight="1" x14ac:dyDescent="0.2">
      <c r="A293" s="21" t="s">
        <v>324</v>
      </c>
      <c r="B293" s="22">
        <v>93141506</v>
      </c>
      <c r="C293" s="23" t="s">
        <v>1114</v>
      </c>
      <c r="D293" s="24">
        <v>43101</v>
      </c>
      <c r="E293" s="23" t="s">
        <v>1117</v>
      </c>
      <c r="F293" s="23" t="s">
        <v>1102</v>
      </c>
      <c r="G293" s="23" t="s">
        <v>942</v>
      </c>
      <c r="H293" s="25">
        <v>551752401</v>
      </c>
      <c r="I293" s="25"/>
      <c r="J293" s="23" t="s">
        <v>347</v>
      </c>
      <c r="K293" s="23" t="s">
        <v>45</v>
      </c>
      <c r="L293" s="22" t="s">
        <v>943</v>
      </c>
      <c r="M293" s="22" t="s">
        <v>944</v>
      </c>
      <c r="N293" s="21" t="s">
        <v>945</v>
      </c>
      <c r="O293" s="26" t="s">
        <v>946</v>
      </c>
      <c r="P293" s="23" t="s">
        <v>947</v>
      </c>
      <c r="Q293" s="23" t="s">
        <v>948</v>
      </c>
      <c r="R293" s="23" t="s">
        <v>949</v>
      </c>
      <c r="S293" s="23" t="s">
        <v>950</v>
      </c>
      <c r="T293" s="23" t="s">
        <v>951</v>
      </c>
      <c r="U293" s="22" t="s">
        <v>1097</v>
      </c>
      <c r="V293" s="22"/>
      <c r="W293" s="27"/>
      <c r="X293" s="28"/>
      <c r="Y293" s="23"/>
      <c r="Z293" s="23"/>
      <c r="AA293" s="29" t="str">
        <f t="shared" si="4"/>
        <v/>
      </c>
      <c r="AB293" s="22"/>
      <c r="AC293" s="22"/>
      <c r="AD293" s="22"/>
      <c r="AE293" s="22"/>
      <c r="AF293" s="23" t="s">
        <v>517</v>
      </c>
      <c r="AG293" s="23" t="s">
        <v>955</v>
      </c>
      <c r="AH293" s="20" t="s">
        <v>955</v>
      </c>
    </row>
    <row r="294" spans="1:37" s="20" customFormat="1" ht="63" customHeight="1" x14ac:dyDescent="0.2">
      <c r="A294" s="21" t="s">
        <v>324</v>
      </c>
      <c r="B294" s="22">
        <v>86101705</v>
      </c>
      <c r="C294" s="23" t="s">
        <v>1119</v>
      </c>
      <c r="D294" s="24">
        <v>43160</v>
      </c>
      <c r="E294" s="23" t="s">
        <v>1120</v>
      </c>
      <c r="F294" s="23" t="s">
        <v>533</v>
      </c>
      <c r="G294" s="23" t="s">
        <v>352</v>
      </c>
      <c r="H294" s="25">
        <v>780787891</v>
      </c>
      <c r="I294" s="25"/>
      <c r="J294" s="23" t="s">
        <v>347</v>
      </c>
      <c r="K294" s="23" t="s">
        <v>45</v>
      </c>
      <c r="L294" s="22" t="s">
        <v>943</v>
      </c>
      <c r="M294" s="22" t="s">
        <v>944</v>
      </c>
      <c r="N294" s="21" t="s">
        <v>945</v>
      </c>
      <c r="O294" s="26" t="s">
        <v>946</v>
      </c>
      <c r="P294" s="23" t="s">
        <v>947</v>
      </c>
      <c r="Q294" s="23" t="s">
        <v>1121</v>
      </c>
      <c r="R294" s="23" t="s">
        <v>949</v>
      </c>
      <c r="S294" s="23" t="s">
        <v>950</v>
      </c>
      <c r="T294" s="23" t="s">
        <v>1122</v>
      </c>
      <c r="U294" s="22" t="s">
        <v>1123</v>
      </c>
      <c r="V294" s="22"/>
      <c r="W294" s="27">
        <v>21202</v>
      </c>
      <c r="X294" s="28"/>
      <c r="Y294" s="23"/>
      <c r="Z294" s="23"/>
      <c r="AA294" s="29">
        <f t="shared" si="4"/>
        <v>0</v>
      </c>
      <c r="AB294" s="22"/>
      <c r="AC294" s="22" t="s">
        <v>326</v>
      </c>
      <c r="AD294" s="22"/>
      <c r="AE294" s="22" t="s">
        <v>1124</v>
      </c>
      <c r="AF294" s="23" t="s">
        <v>47</v>
      </c>
      <c r="AG294" s="23" t="s">
        <v>955</v>
      </c>
      <c r="AH294" s="20" t="s">
        <v>955</v>
      </c>
    </row>
    <row r="295" spans="1:37" s="20" customFormat="1" ht="63" customHeight="1" x14ac:dyDescent="0.2">
      <c r="A295" s="21" t="s">
        <v>324</v>
      </c>
      <c r="B295" s="22">
        <v>93151501</v>
      </c>
      <c r="C295" s="23" t="s">
        <v>1125</v>
      </c>
      <c r="D295" s="24">
        <v>43070</v>
      </c>
      <c r="E295" s="23" t="s">
        <v>1126</v>
      </c>
      <c r="F295" s="23" t="s">
        <v>1127</v>
      </c>
      <c r="G295" s="23" t="s">
        <v>352</v>
      </c>
      <c r="H295" s="25" t="e">
        <f>+[8]!Tabla2[[#This Row],[Valor estimado Departamento en la vigencia 2017]]+'[1]paa 01042017_origina 2018 -G'!#REF!</f>
        <v>#REF!</v>
      </c>
      <c r="I295" s="25"/>
      <c r="J295" s="23" t="s">
        <v>49</v>
      </c>
      <c r="K295" s="23" t="s">
        <v>346</v>
      </c>
      <c r="L295" s="22" t="s">
        <v>943</v>
      </c>
      <c r="M295" s="22" t="s">
        <v>944</v>
      </c>
      <c r="N295" s="21" t="s">
        <v>945</v>
      </c>
      <c r="O295" s="26" t="s">
        <v>946</v>
      </c>
      <c r="P295" s="23" t="s">
        <v>947</v>
      </c>
      <c r="Q295" s="23" t="s">
        <v>948</v>
      </c>
      <c r="R295" s="23" t="s">
        <v>949</v>
      </c>
      <c r="S295" s="23" t="s">
        <v>950</v>
      </c>
      <c r="T295" s="23" t="s">
        <v>951</v>
      </c>
      <c r="U295" s="22" t="s">
        <v>952</v>
      </c>
      <c r="V295" s="22"/>
      <c r="W295" s="27"/>
      <c r="X295" s="28"/>
      <c r="Y295" s="23"/>
      <c r="Z295" s="23"/>
      <c r="AA295" s="29" t="str">
        <f t="shared" si="4"/>
        <v/>
      </c>
      <c r="AB295" s="22"/>
      <c r="AC295" s="22" t="s">
        <v>313</v>
      </c>
      <c r="AD295" s="22"/>
      <c r="AE295" s="22" t="s">
        <v>986</v>
      </c>
      <c r="AF295" s="23" t="s">
        <v>47</v>
      </c>
      <c r="AG295" s="23" t="s">
        <v>955</v>
      </c>
      <c r="AH295" s="20" t="s">
        <v>955</v>
      </c>
    </row>
    <row r="296" spans="1:37" s="20" customFormat="1" ht="63" customHeight="1" x14ac:dyDescent="0.2">
      <c r="A296" s="21" t="s">
        <v>327</v>
      </c>
      <c r="B296" s="22" t="s">
        <v>1128</v>
      </c>
      <c r="C296" s="23" t="s">
        <v>1129</v>
      </c>
      <c r="D296" s="24">
        <v>42620</v>
      </c>
      <c r="E296" s="23" t="s">
        <v>1130</v>
      </c>
      <c r="F296" s="23" t="s">
        <v>441</v>
      </c>
      <c r="G296" s="23" t="s">
        <v>352</v>
      </c>
      <c r="H296" s="25">
        <f>39952630768-H297</f>
        <v>35957367691</v>
      </c>
      <c r="I296" s="25">
        <f>39952630768-I297</f>
        <v>35957367691</v>
      </c>
      <c r="J296" s="23" t="s">
        <v>347</v>
      </c>
      <c r="K296" s="23" t="s">
        <v>45</v>
      </c>
      <c r="L296" s="22" t="s">
        <v>1131</v>
      </c>
      <c r="M296" s="22" t="s">
        <v>1132</v>
      </c>
      <c r="N296" s="21" t="s">
        <v>1133</v>
      </c>
      <c r="O296" s="26" t="s">
        <v>1134</v>
      </c>
      <c r="P296" s="23" t="s">
        <v>1135</v>
      </c>
      <c r="Q296" s="23" t="s">
        <v>1136</v>
      </c>
      <c r="R296" s="23" t="s">
        <v>1137</v>
      </c>
      <c r="S296" s="23">
        <v>182168001</v>
      </c>
      <c r="T296" s="23" t="s">
        <v>1138</v>
      </c>
      <c r="U296" s="22" t="s">
        <v>1139</v>
      </c>
      <c r="V296" s="22" t="s">
        <v>1140</v>
      </c>
      <c r="W296" s="27" t="s">
        <v>1141</v>
      </c>
      <c r="X296" s="28">
        <v>42620.786111111112</v>
      </c>
      <c r="Y296" s="23" t="s">
        <v>1142</v>
      </c>
      <c r="Z296" s="23">
        <v>4600006148</v>
      </c>
      <c r="AA296" s="29">
        <f t="shared" si="4"/>
        <v>1</v>
      </c>
      <c r="AB296" s="22" t="s">
        <v>1143</v>
      </c>
      <c r="AC296" s="22">
        <v>42733</v>
      </c>
      <c r="AD296" s="22">
        <v>42758</v>
      </c>
      <c r="AE296" s="22">
        <v>43427</v>
      </c>
      <c r="AF296" s="23" t="s">
        <v>317</v>
      </c>
      <c r="AG296" s="23" t="s">
        <v>1144</v>
      </c>
      <c r="AH296" s="20">
        <v>12</v>
      </c>
      <c r="AI296" s="20" t="s">
        <v>1145</v>
      </c>
      <c r="AJ296" s="20" t="s">
        <v>517</v>
      </c>
      <c r="AK296" s="20" t="s">
        <v>1146</v>
      </c>
    </row>
    <row r="297" spans="1:37" s="20" customFormat="1" ht="63" customHeight="1" x14ac:dyDescent="0.2">
      <c r="A297" s="21" t="s">
        <v>327</v>
      </c>
      <c r="B297" s="22" t="s">
        <v>1128</v>
      </c>
      <c r="C297" s="23" t="s">
        <v>1147</v>
      </c>
      <c r="D297" s="24">
        <v>42400</v>
      </c>
      <c r="E297" s="23" t="s">
        <v>1148</v>
      </c>
      <c r="F297" s="23" t="s">
        <v>441</v>
      </c>
      <c r="G297" s="23" t="s">
        <v>352</v>
      </c>
      <c r="H297" s="25">
        <v>3995263077</v>
      </c>
      <c r="I297" s="25">
        <v>3995263077</v>
      </c>
      <c r="J297" s="23" t="s">
        <v>347</v>
      </c>
      <c r="K297" s="23" t="s">
        <v>45</v>
      </c>
      <c r="L297" s="22" t="s">
        <v>1131</v>
      </c>
      <c r="M297" s="22" t="s">
        <v>1132</v>
      </c>
      <c r="N297" s="21" t="s">
        <v>1149</v>
      </c>
      <c r="O297" s="26" t="s">
        <v>1134</v>
      </c>
      <c r="P297" s="23" t="s">
        <v>1135</v>
      </c>
      <c r="Q297" s="23" t="s">
        <v>1136</v>
      </c>
      <c r="R297" s="23" t="s">
        <v>1150</v>
      </c>
      <c r="S297" s="23">
        <v>182168001</v>
      </c>
      <c r="T297" s="23" t="s">
        <v>1138</v>
      </c>
      <c r="U297" s="22" t="s">
        <v>1151</v>
      </c>
      <c r="V297" s="22" t="s">
        <v>1152</v>
      </c>
      <c r="W297" s="27" t="s">
        <v>1153</v>
      </c>
      <c r="X297" s="28">
        <v>42650.714583333334</v>
      </c>
      <c r="Y297" s="23" t="s">
        <v>1154</v>
      </c>
      <c r="Z297" s="23">
        <v>4600006158</v>
      </c>
      <c r="AA297" s="29">
        <f t="shared" si="4"/>
        <v>1</v>
      </c>
      <c r="AB297" s="22" t="s">
        <v>1155</v>
      </c>
      <c r="AC297" s="22">
        <v>42732</v>
      </c>
      <c r="AD297" s="22">
        <v>42758</v>
      </c>
      <c r="AE297" s="22">
        <v>43457</v>
      </c>
      <c r="AF297" s="23" t="s">
        <v>317</v>
      </c>
      <c r="AG297" s="23" t="s">
        <v>1156</v>
      </c>
      <c r="AH297" s="20">
        <v>33</v>
      </c>
      <c r="AI297" s="20" t="s">
        <v>1157</v>
      </c>
      <c r="AJ297" s="20" t="s">
        <v>47</v>
      </c>
      <c r="AK297" s="20" t="s">
        <v>1158</v>
      </c>
    </row>
    <row r="298" spans="1:37" s="20" customFormat="1" ht="63" customHeight="1" x14ac:dyDescent="0.2">
      <c r="A298" s="21" t="s">
        <v>327</v>
      </c>
      <c r="B298" s="22" t="s">
        <v>1128</v>
      </c>
      <c r="C298" s="23" t="s">
        <v>1159</v>
      </c>
      <c r="D298" s="24">
        <v>43026.584027777775</v>
      </c>
      <c r="E298" s="23" t="s">
        <v>1160</v>
      </c>
      <c r="F298" s="23" t="s">
        <v>677</v>
      </c>
      <c r="G298" s="23" t="s">
        <v>352</v>
      </c>
      <c r="H298" s="25">
        <v>5298008866</v>
      </c>
      <c r="I298" s="25">
        <v>5006830256</v>
      </c>
      <c r="J298" s="23" t="s">
        <v>347</v>
      </c>
      <c r="K298" s="23" t="s">
        <v>45</v>
      </c>
      <c r="L298" s="22" t="s">
        <v>1131</v>
      </c>
      <c r="M298" s="22" t="s">
        <v>1132</v>
      </c>
      <c r="N298" s="21" t="s">
        <v>1149</v>
      </c>
      <c r="O298" s="26" t="s">
        <v>1134</v>
      </c>
      <c r="P298" s="23" t="s">
        <v>1161</v>
      </c>
      <c r="Q298" s="23" t="s">
        <v>1162</v>
      </c>
      <c r="R298" s="23" t="s">
        <v>1163</v>
      </c>
      <c r="S298" s="23">
        <v>180035001</v>
      </c>
      <c r="T298" s="23" t="s">
        <v>1164</v>
      </c>
      <c r="U298" s="22" t="s">
        <v>1165</v>
      </c>
      <c r="V298" s="22" t="s">
        <v>1166</v>
      </c>
      <c r="W298" s="27" t="s">
        <v>1167</v>
      </c>
      <c r="X298" s="28">
        <v>43026.584027777775</v>
      </c>
      <c r="Y298" s="23" t="s">
        <v>1168</v>
      </c>
      <c r="Z298" s="23" t="s">
        <v>1169</v>
      </c>
      <c r="AA298" s="29">
        <f t="shared" si="4"/>
        <v>1</v>
      </c>
      <c r="AB298" s="22" t="s">
        <v>1170</v>
      </c>
      <c r="AC298" s="22">
        <v>43130</v>
      </c>
      <c r="AD298" s="22">
        <v>43160</v>
      </c>
      <c r="AE298" s="22">
        <v>43374</v>
      </c>
      <c r="AF298" s="23" t="s">
        <v>317</v>
      </c>
      <c r="AG298" s="23" t="s">
        <v>1171</v>
      </c>
      <c r="AH298" s="20">
        <v>32</v>
      </c>
      <c r="AI298" s="20" t="s">
        <v>1172</v>
      </c>
      <c r="AJ298" s="20" t="s">
        <v>517</v>
      </c>
      <c r="AK298" s="20" t="s">
        <v>1146</v>
      </c>
    </row>
    <row r="299" spans="1:37" s="20" customFormat="1" ht="63" customHeight="1" x14ac:dyDescent="0.2">
      <c r="A299" s="21" t="s">
        <v>327</v>
      </c>
      <c r="B299" s="22">
        <v>81101510</v>
      </c>
      <c r="C299" s="23" t="s">
        <v>1173</v>
      </c>
      <c r="D299" s="24">
        <v>43039.51666666667</v>
      </c>
      <c r="E299" s="23" t="s">
        <v>344</v>
      </c>
      <c r="F299" s="23" t="s">
        <v>1127</v>
      </c>
      <c r="G299" s="23" t="s">
        <v>352</v>
      </c>
      <c r="H299" s="25">
        <v>743071007</v>
      </c>
      <c r="I299" s="25">
        <v>692774820</v>
      </c>
      <c r="J299" s="23" t="s">
        <v>347</v>
      </c>
      <c r="K299" s="23" t="s">
        <v>45</v>
      </c>
      <c r="L299" s="22" t="s">
        <v>1131</v>
      </c>
      <c r="M299" s="22" t="s">
        <v>1132</v>
      </c>
      <c r="N299" s="21" t="s">
        <v>1149</v>
      </c>
      <c r="O299" s="26" t="s">
        <v>1134</v>
      </c>
      <c r="P299" s="23" t="s">
        <v>1161</v>
      </c>
      <c r="Q299" s="23" t="s">
        <v>1162</v>
      </c>
      <c r="R299" s="23" t="s">
        <v>1163</v>
      </c>
      <c r="S299" s="23">
        <v>180035001</v>
      </c>
      <c r="T299" s="23" t="s">
        <v>1164</v>
      </c>
      <c r="U299" s="22" t="s">
        <v>1165</v>
      </c>
      <c r="V299" s="22" t="s">
        <v>1174</v>
      </c>
      <c r="W299" s="27" t="s">
        <v>1175</v>
      </c>
      <c r="X299" s="28">
        <v>43039.51666666667</v>
      </c>
      <c r="Y299" s="23" t="s">
        <v>1176</v>
      </c>
      <c r="Z299" s="23" t="s">
        <v>1177</v>
      </c>
      <c r="AA299" s="29">
        <f t="shared" si="4"/>
        <v>1</v>
      </c>
      <c r="AB299" s="22" t="s">
        <v>1178</v>
      </c>
      <c r="AC299" s="22">
        <v>43136</v>
      </c>
      <c r="AD299" s="22">
        <v>43160</v>
      </c>
      <c r="AE299" s="22">
        <v>43405</v>
      </c>
      <c r="AF299" s="23" t="s">
        <v>317</v>
      </c>
      <c r="AG299" s="23" t="s">
        <v>1179</v>
      </c>
      <c r="AH299" s="20">
        <v>32</v>
      </c>
      <c r="AI299" s="20" t="s">
        <v>1180</v>
      </c>
      <c r="AJ299" s="20" t="s">
        <v>517</v>
      </c>
      <c r="AK299" s="20" t="s">
        <v>1146</v>
      </c>
    </row>
    <row r="300" spans="1:37" s="20" customFormat="1" ht="63" customHeight="1" x14ac:dyDescent="0.2">
      <c r="A300" s="21" t="s">
        <v>327</v>
      </c>
      <c r="B300" s="22" t="s">
        <v>1128</v>
      </c>
      <c r="C300" s="23" t="s">
        <v>1181</v>
      </c>
      <c r="D300" s="24">
        <v>43026.488888888889</v>
      </c>
      <c r="E300" s="23" t="s">
        <v>1160</v>
      </c>
      <c r="F300" s="23" t="s">
        <v>677</v>
      </c>
      <c r="G300" s="23" t="s">
        <v>352</v>
      </c>
      <c r="H300" s="25">
        <v>5619296375</v>
      </c>
      <c r="I300" s="25">
        <v>5321334795</v>
      </c>
      <c r="J300" s="23" t="s">
        <v>347</v>
      </c>
      <c r="K300" s="23" t="s">
        <v>45</v>
      </c>
      <c r="L300" s="22" t="s">
        <v>1131</v>
      </c>
      <c r="M300" s="22" t="s">
        <v>1132</v>
      </c>
      <c r="N300" s="21" t="s">
        <v>1149</v>
      </c>
      <c r="O300" s="26" t="s">
        <v>1134</v>
      </c>
      <c r="P300" s="23" t="s">
        <v>1161</v>
      </c>
      <c r="Q300" s="23" t="s">
        <v>1162</v>
      </c>
      <c r="R300" s="23" t="s">
        <v>1163</v>
      </c>
      <c r="S300" s="23">
        <v>180035001</v>
      </c>
      <c r="T300" s="23" t="s">
        <v>1164</v>
      </c>
      <c r="U300" s="22" t="s">
        <v>1165</v>
      </c>
      <c r="V300" s="22" t="s">
        <v>1182</v>
      </c>
      <c r="W300" s="27" t="s">
        <v>1183</v>
      </c>
      <c r="X300" s="28">
        <v>43026.488888888889</v>
      </c>
      <c r="Y300" s="23" t="s">
        <v>1184</v>
      </c>
      <c r="Z300" s="23" t="s">
        <v>1185</v>
      </c>
      <c r="AA300" s="29">
        <f t="shared" si="4"/>
        <v>1</v>
      </c>
      <c r="AB300" s="22" t="s">
        <v>1186</v>
      </c>
      <c r="AC300" s="22">
        <v>43130</v>
      </c>
      <c r="AD300" s="22">
        <v>43160</v>
      </c>
      <c r="AE300" s="22">
        <v>43374</v>
      </c>
      <c r="AF300" s="23" t="s">
        <v>317</v>
      </c>
      <c r="AG300" s="23" t="s">
        <v>1187</v>
      </c>
      <c r="AH300" s="20">
        <v>31</v>
      </c>
      <c r="AI300" s="20" t="s">
        <v>1188</v>
      </c>
      <c r="AJ300" s="20" t="s">
        <v>517</v>
      </c>
      <c r="AK300" s="20" t="s">
        <v>1146</v>
      </c>
    </row>
    <row r="301" spans="1:37" s="20" customFormat="1" ht="63" customHeight="1" x14ac:dyDescent="0.2">
      <c r="A301" s="21" t="s">
        <v>327</v>
      </c>
      <c r="B301" s="22">
        <v>81101510</v>
      </c>
      <c r="C301" s="23" t="s">
        <v>1189</v>
      </c>
      <c r="D301" s="24">
        <v>43039.612500000003</v>
      </c>
      <c r="E301" s="23" t="s">
        <v>344</v>
      </c>
      <c r="F301" s="23" t="s">
        <v>1127</v>
      </c>
      <c r="G301" s="23" t="s">
        <v>352</v>
      </c>
      <c r="H301" s="25">
        <v>795675640</v>
      </c>
      <c r="I301" s="25">
        <v>752605954</v>
      </c>
      <c r="J301" s="23" t="s">
        <v>347</v>
      </c>
      <c r="K301" s="23" t="s">
        <v>45</v>
      </c>
      <c r="L301" s="22" t="s">
        <v>1131</v>
      </c>
      <c r="M301" s="22" t="s">
        <v>1132</v>
      </c>
      <c r="N301" s="21" t="s">
        <v>1149</v>
      </c>
      <c r="O301" s="26" t="s">
        <v>1134</v>
      </c>
      <c r="P301" s="23" t="s">
        <v>1161</v>
      </c>
      <c r="Q301" s="23" t="s">
        <v>1162</v>
      </c>
      <c r="R301" s="23" t="s">
        <v>1163</v>
      </c>
      <c r="S301" s="23">
        <v>180035001</v>
      </c>
      <c r="T301" s="23" t="s">
        <v>1164</v>
      </c>
      <c r="U301" s="22" t="s">
        <v>1165</v>
      </c>
      <c r="V301" s="22" t="s">
        <v>1190</v>
      </c>
      <c r="W301" s="27" t="s">
        <v>1191</v>
      </c>
      <c r="X301" s="28">
        <v>43039.612500000003</v>
      </c>
      <c r="Y301" s="23" t="s">
        <v>1192</v>
      </c>
      <c r="Z301" s="23" t="s">
        <v>1193</v>
      </c>
      <c r="AA301" s="29">
        <f t="shared" si="4"/>
        <v>1</v>
      </c>
      <c r="AB301" s="22" t="s">
        <v>1194</v>
      </c>
      <c r="AC301" s="22">
        <v>43129</v>
      </c>
      <c r="AD301" s="22">
        <v>43160</v>
      </c>
      <c r="AE301" s="22">
        <v>43405</v>
      </c>
      <c r="AF301" s="23" t="s">
        <v>317</v>
      </c>
      <c r="AG301" s="23" t="s">
        <v>1195</v>
      </c>
      <c r="AH301" s="20">
        <v>41</v>
      </c>
      <c r="AI301" s="20" t="s">
        <v>1196</v>
      </c>
      <c r="AJ301" s="20" t="s">
        <v>517</v>
      </c>
      <c r="AK301" s="20" t="s">
        <v>1146</v>
      </c>
    </row>
    <row r="302" spans="1:37" s="20" customFormat="1" ht="63" customHeight="1" x14ac:dyDescent="0.2">
      <c r="A302" s="21" t="s">
        <v>327</v>
      </c>
      <c r="B302" s="22" t="s">
        <v>1128</v>
      </c>
      <c r="C302" s="23" t="s">
        <v>1197</v>
      </c>
      <c r="D302" s="24">
        <v>43026.638194444444</v>
      </c>
      <c r="E302" s="23" t="s">
        <v>1160</v>
      </c>
      <c r="F302" s="23" t="s">
        <v>677</v>
      </c>
      <c r="G302" s="23" t="s">
        <v>352</v>
      </c>
      <c r="H302" s="25">
        <v>5770933963</v>
      </c>
      <c r="I302" s="25">
        <v>5459166391</v>
      </c>
      <c r="J302" s="23" t="s">
        <v>347</v>
      </c>
      <c r="K302" s="23" t="s">
        <v>45</v>
      </c>
      <c r="L302" s="22" t="s">
        <v>1131</v>
      </c>
      <c r="M302" s="22" t="s">
        <v>1132</v>
      </c>
      <c r="N302" s="21" t="s">
        <v>1149</v>
      </c>
      <c r="O302" s="26" t="s">
        <v>1134</v>
      </c>
      <c r="P302" s="23" t="s">
        <v>1161</v>
      </c>
      <c r="Q302" s="23" t="s">
        <v>1162</v>
      </c>
      <c r="R302" s="23" t="s">
        <v>1163</v>
      </c>
      <c r="S302" s="23">
        <v>180035001</v>
      </c>
      <c r="T302" s="23" t="s">
        <v>1164</v>
      </c>
      <c r="U302" s="22" t="s">
        <v>1165</v>
      </c>
      <c r="V302" s="22" t="s">
        <v>1198</v>
      </c>
      <c r="W302" s="27" t="s">
        <v>1199</v>
      </c>
      <c r="X302" s="28">
        <v>43026.638194444444</v>
      </c>
      <c r="Y302" s="23" t="s">
        <v>1200</v>
      </c>
      <c r="Z302" s="23" t="s">
        <v>1201</v>
      </c>
      <c r="AA302" s="29">
        <f t="shared" si="4"/>
        <v>1</v>
      </c>
      <c r="AB302" s="22" t="s">
        <v>1202</v>
      </c>
      <c r="AC302" s="22">
        <v>43130</v>
      </c>
      <c r="AD302" s="22">
        <v>43130</v>
      </c>
      <c r="AE302" s="22"/>
      <c r="AF302" s="23" t="s">
        <v>325</v>
      </c>
      <c r="AG302" s="23" t="s">
        <v>1203</v>
      </c>
      <c r="AH302" s="20">
        <v>38</v>
      </c>
      <c r="AI302" s="20" t="s">
        <v>1204</v>
      </c>
      <c r="AJ302" s="20" t="s">
        <v>517</v>
      </c>
      <c r="AK302" s="20" t="s">
        <v>1146</v>
      </c>
    </row>
    <row r="303" spans="1:37" s="20" customFormat="1" ht="63" customHeight="1" x14ac:dyDescent="0.2">
      <c r="A303" s="21" t="s">
        <v>327</v>
      </c>
      <c r="B303" s="22">
        <v>81101510</v>
      </c>
      <c r="C303" s="23" t="s">
        <v>1205</v>
      </c>
      <c r="D303" s="24">
        <v>43039.563888888886</v>
      </c>
      <c r="E303" s="23" t="s">
        <v>344</v>
      </c>
      <c r="F303" s="23" t="s">
        <v>1127</v>
      </c>
      <c r="G303" s="23" t="s">
        <v>352</v>
      </c>
      <c r="H303" s="25">
        <v>797700825</v>
      </c>
      <c r="I303" s="25">
        <v>766736040</v>
      </c>
      <c r="J303" s="23" t="s">
        <v>347</v>
      </c>
      <c r="K303" s="23" t="s">
        <v>45</v>
      </c>
      <c r="L303" s="22" t="s">
        <v>1131</v>
      </c>
      <c r="M303" s="22" t="s">
        <v>1132</v>
      </c>
      <c r="N303" s="21" t="s">
        <v>1149</v>
      </c>
      <c r="O303" s="26" t="s">
        <v>1134</v>
      </c>
      <c r="P303" s="23" t="s">
        <v>1161</v>
      </c>
      <c r="Q303" s="23" t="s">
        <v>1162</v>
      </c>
      <c r="R303" s="23" t="s">
        <v>1163</v>
      </c>
      <c r="S303" s="23">
        <v>180035001</v>
      </c>
      <c r="T303" s="23" t="s">
        <v>1164</v>
      </c>
      <c r="U303" s="22" t="s">
        <v>1165</v>
      </c>
      <c r="V303" s="22" t="s">
        <v>1206</v>
      </c>
      <c r="W303" s="27" t="s">
        <v>1207</v>
      </c>
      <c r="X303" s="28">
        <v>43039.563888888886</v>
      </c>
      <c r="Y303" s="23" t="s">
        <v>1208</v>
      </c>
      <c r="Z303" s="23" t="s">
        <v>1209</v>
      </c>
      <c r="AA303" s="29">
        <f t="shared" si="4"/>
        <v>1</v>
      </c>
      <c r="AB303" s="22" t="s">
        <v>1210</v>
      </c>
      <c r="AC303" s="22">
        <v>43130</v>
      </c>
      <c r="AD303" s="22">
        <v>43130</v>
      </c>
      <c r="AE303" s="22"/>
      <c r="AF303" s="23" t="s">
        <v>325</v>
      </c>
      <c r="AG303" s="23" t="s">
        <v>1211</v>
      </c>
      <c r="AH303" s="20">
        <v>38</v>
      </c>
      <c r="AI303" s="20" t="s">
        <v>1212</v>
      </c>
      <c r="AJ303" s="20" t="s">
        <v>517</v>
      </c>
      <c r="AK303" s="20" t="s">
        <v>1146</v>
      </c>
    </row>
    <row r="304" spans="1:37" s="20" customFormat="1" ht="63" customHeight="1" x14ac:dyDescent="0.2">
      <c r="A304" s="21" t="s">
        <v>327</v>
      </c>
      <c r="B304" s="22" t="s">
        <v>1128</v>
      </c>
      <c r="C304" s="23" t="s">
        <v>1213</v>
      </c>
      <c r="D304" s="24">
        <v>43026.606249999997</v>
      </c>
      <c r="E304" s="23" t="s">
        <v>1160</v>
      </c>
      <c r="F304" s="23" t="s">
        <v>677</v>
      </c>
      <c r="G304" s="23" t="s">
        <v>352</v>
      </c>
      <c r="H304" s="25">
        <v>4687748877</v>
      </c>
      <c r="I304" s="25">
        <v>4436506576</v>
      </c>
      <c r="J304" s="23" t="s">
        <v>347</v>
      </c>
      <c r="K304" s="23" t="s">
        <v>45</v>
      </c>
      <c r="L304" s="22" t="s">
        <v>1131</v>
      </c>
      <c r="M304" s="22" t="s">
        <v>1132</v>
      </c>
      <c r="N304" s="21" t="s">
        <v>1149</v>
      </c>
      <c r="O304" s="26" t="s">
        <v>1134</v>
      </c>
      <c r="P304" s="23" t="s">
        <v>1161</v>
      </c>
      <c r="Q304" s="23" t="s">
        <v>1162</v>
      </c>
      <c r="R304" s="23" t="s">
        <v>1163</v>
      </c>
      <c r="S304" s="23">
        <v>180035001</v>
      </c>
      <c r="T304" s="23" t="s">
        <v>1164</v>
      </c>
      <c r="U304" s="22" t="s">
        <v>1165</v>
      </c>
      <c r="V304" s="22" t="s">
        <v>1214</v>
      </c>
      <c r="W304" s="27" t="s">
        <v>1215</v>
      </c>
      <c r="X304" s="28">
        <v>43026.606249999997</v>
      </c>
      <c r="Y304" s="23" t="s">
        <v>1216</v>
      </c>
      <c r="Z304" s="23" t="s">
        <v>1217</v>
      </c>
      <c r="AA304" s="29">
        <f t="shared" si="4"/>
        <v>1</v>
      </c>
      <c r="AB304" s="22" t="s">
        <v>1218</v>
      </c>
      <c r="AC304" s="22">
        <v>43130</v>
      </c>
      <c r="AD304" s="22">
        <v>43160</v>
      </c>
      <c r="AE304" s="22">
        <v>43373</v>
      </c>
      <c r="AF304" s="23" t="s">
        <v>317</v>
      </c>
      <c r="AG304" s="23" t="s">
        <v>1219</v>
      </c>
      <c r="AH304" s="20">
        <v>43</v>
      </c>
      <c r="AI304" s="20" t="s">
        <v>1220</v>
      </c>
      <c r="AJ304" s="20" t="s">
        <v>517</v>
      </c>
      <c r="AK304" s="20" t="s">
        <v>1146</v>
      </c>
    </row>
    <row r="305" spans="1:37" s="20" customFormat="1" ht="63" customHeight="1" x14ac:dyDescent="0.2">
      <c r="A305" s="21" t="s">
        <v>327</v>
      </c>
      <c r="B305" s="22">
        <v>81101510</v>
      </c>
      <c r="C305" s="23" t="s">
        <v>1221</v>
      </c>
      <c r="D305" s="24">
        <v>43039.586111111108</v>
      </c>
      <c r="E305" s="23" t="s">
        <v>344</v>
      </c>
      <c r="F305" s="23" t="s">
        <v>1127</v>
      </c>
      <c r="G305" s="23" t="s">
        <v>352</v>
      </c>
      <c r="H305" s="25">
        <v>797377950</v>
      </c>
      <c r="I305" s="25">
        <v>742362422</v>
      </c>
      <c r="J305" s="23" t="s">
        <v>347</v>
      </c>
      <c r="K305" s="23" t="s">
        <v>45</v>
      </c>
      <c r="L305" s="22" t="s">
        <v>1131</v>
      </c>
      <c r="M305" s="22" t="s">
        <v>1132</v>
      </c>
      <c r="N305" s="21" t="s">
        <v>1149</v>
      </c>
      <c r="O305" s="26" t="s">
        <v>1134</v>
      </c>
      <c r="P305" s="23" t="s">
        <v>1161</v>
      </c>
      <c r="Q305" s="23" t="s">
        <v>1162</v>
      </c>
      <c r="R305" s="23" t="s">
        <v>1163</v>
      </c>
      <c r="S305" s="23">
        <v>180035001</v>
      </c>
      <c r="T305" s="23" t="s">
        <v>1164</v>
      </c>
      <c r="U305" s="22" t="s">
        <v>1165</v>
      </c>
      <c r="V305" s="22" t="s">
        <v>1222</v>
      </c>
      <c r="W305" s="27" t="s">
        <v>1223</v>
      </c>
      <c r="X305" s="28">
        <v>43039.586111111108</v>
      </c>
      <c r="Y305" s="23" t="s">
        <v>1224</v>
      </c>
      <c r="Z305" s="23" t="s">
        <v>1225</v>
      </c>
      <c r="AA305" s="29">
        <f t="shared" si="4"/>
        <v>1</v>
      </c>
      <c r="AB305" s="22" t="s">
        <v>1226</v>
      </c>
      <c r="AC305" s="22">
        <v>43132</v>
      </c>
      <c r="AD305" s="22">
        <v>43160</v>
      </c>
      <c r="AE305" s="22">
        <v>43404</v>
      </c>
      <c r="AF305" s="23" t="s">
        <v>317</v>
      </c>
      <c r="AG305" s="23" t="s">
        <v>1227</v>
      </c>
      <c r="AH305" s="20">
        <v>38</v>
      </c>
      <c r="AI305" s="20" t="s">
        <v>1228</v>
      </c>
      <c r="AJ305" s="20" t="s">
        <v>517</v>
      </c>
      <c r="AK305" s="20" t="s">
        <v>1146</v>
      </c>
    </row>
    <row r="306" spans="1:37" s="20" customFormat="1" ht="63" customHeight="1" x14ac:dyDescent="0.2">
      <c r="A306" s="21" t="s">
        <v>327</v>
      </c>
      <c r="B306" s="22" t="s">
        <v>1128</v>
      </c>
      <c r="C306" s="23" t="s">
        <v>1229</v>
      </c>
      <c r="D306" s="24">
        <v>43026.520138888889</v>
      </c>
      <c r="E306" s="23" t="s">
        <v>1160</v>
      </c>
      <c r="F306" s="23" t="s">
        <v>677</v>
      </c>
      <c r="G306" s="23" t="s">
        <v>352</v>
      </c>
      <c r="H306" s="25">
        <v>5016364832</v>
      </c>
      <c r="I306" s="25">
        <v>4744292572</v>
      </c>
      <c r="J306" s="23" t="s">
        <v>347</v>
      </c>
      <c r="K306" s="23" t="s">
        <v>45</v>
      </c>
      <c r="L306" s="22" t="s">
        <v>1131</v>
      </c>
      <c r="M306" s="22" t="s">
        <v>1132</v>
      </c>
      <c r="N306" s="21" t="s">
        <v>1149</v>
      </c>
      <c r="O306" s="26" t="s">
        <v>1134</v>
      </c>
      <c r="P306" s="23" t="s">
        <v>1161</v>
      </c>
      <c r="Q306" s="23" t="s">
        <v>1162</v>
      </c>
      <c r="R306" s="23" t="s">
        <v>1163</v>
      </c>
      <c r="S306" s="23">
        <v>180035001</v>
      </c>
      <c r="T306" s="23" t="s">
        <v>1164</v>
      </c>
      <c r="U306" s="22" t="s">
        <v>1165</v>
      </c>
      <c r="V306" s="22" t="s">
        <v>1230</v>
      </c>
      <c r="W306" s="27" t="s">
        <v>1231</v>
      </c>
      <c r="X306" s="28">
        <v>43026.520138888889</v>
      </c>
      <c r="Y306" s="23" t="s">
        <v>1232</v>
      </c>
      <c r="Z306" s="23" t="s">
        <v>1233</v>
      </c>
      <c r="AA306" s="29">
        <f t="shared" si="4"/>
        <v>1</v>
      </c>
      <c r="AB306" s="22" t="s">
        <v>1234</v>
      </c>
      <c r="AC306" s="22">
        <v>43130</v>
      </c>
      <c r="AD306" s="22">
        <v>43130</v>
      </c>
      <c r="AE306" s="22"/>
      <c r="AF306" s="23" t="s">
        <v>325</v>
      </c>
      <c r="AG306" s="23" t="s">
        <v>1235</v>
      </c>
      <c r="AH306" s="20">
        <v>37</v>
      </c>
      <c r="AI306" s="20" t="s">
        <v>1236</v>
      </c>
      <c r="AJ306" s="20" t="s">
        <v>517</v>
      </c>
      <c r="AK306" s="20" t="s">
        <v>1146</v>
      </c>
    </row>
    <row r="307" spans="1:37" s="20" customFormat="1" ht="63" customHeight="1" x14ac:dyDescent="0.2">
      <c r="A307" s="21" t="s">
        <v>327</v>
      </c>
      <c r="B307" s="22">
        <v>81101510</v>
      </c>
      <c r="C307" s="23" t="s">
        <v>1237</v>
      </c>
      <c r="D307" s="24">
        <v>43039.508333333331</v>
      </c>
      <c r="E307" s="23" t="s">
        <v>344</v>
      </c>
      <c r="F307" s="23" t="s">
        <v>1127</v>
      </c>
      <c r="G307" s="23" t="s">
        <v>352</v>
      </c>
      <c r="H307" s="25">
        <v>804939522</v>
      </c>
      <c r="I307" s="25">
        <v>765360400</v>
      </c>
      <c r="J307" s="23" t="s">
        <v>347</v>
      </c>
      <c r="K307" s="23" t="s">
        <v>45</v>
      </c>
      <c r="L307" s="22" t="s">
        <v>1131</v>
      </c>
      <c r="M307" s="22" t="s">
        <v>1132</v>
      </c>
      <c r="N307" s="21" t="s">
        <v>1149</v>
      </c>
      <c r="O307" s="26" t="s">
        <v>1134</v>
      </c>
      <c r="P307" s="23" t="s">
        <v>1161</v>
      </c>
      <c r="Q307" s="23" t="s">
        <v>1162</v>
      </c>
      <c r="R307" s="23" t="s">
        <v>1163</v>
      </c>
      <c r="S307" s="23">
        <v>180035001</v>
      </c>
      <c r="T307" s="23" t="s">
        <v>1164</v>
      </c>
      <c r="U307" s="22" t="s">
        <v>1165</v>
      </c>
      <c r="V307" s="22" t="s">
        <v>1238</v>
      </c>
      <c r="W307" s="27" t="s">
        <v>1239</v>
      </c>
      <c r="X307" s="28">
        <v>43039.508333333331</v>
      </c>
      <c r="Y307" s="23" t="s">
        <v>1240</v>
      </c>
      <c r="Z307" s="23" t="s">
        <v>1241</v>
      </c>
      <c r="AA307" s="29">
        <f t="shared" si="4"/>
        <v>1</v>
      </c>
      <c r="AB307" s="22" t="s">
        <v>1242</v>
      </c>
      <c r="AC307" s="22">
        <v>43130</v>
      </c>
      <c r="AD307" s="22">
        <v>43130</v>
      </c>
      <c r="AE307" s="22"/>
      <c r="AF307" s="23" t="s">
        <v>325</v>
      </c>
      <c r="AG307" s="23" t="s">
        <v>1243</v>
      </c>
      <c r="AH307" s="20">
        <v>37</v>
      </c>
      <c r="AI307" s="20" t="s">
        <v>1244</v>
      </c>
      <c r="AJ307" s="20" t="s">
        <v>517</v>
      </c>
      <c r="AK307" s="20" t="s">
        <v>1146</v>
      </c>
    </row>
    <row r="308" spans="1:37" s="20" customFormat="1" ht="63" customHeight="1" x14ac:dyDescent="0.2">
      <c r="A308" s="21" t="s">
        <v>327</v>
      </c>
      <c r="B308" s="22" t="s">
        <v>1245</v>
      </c>
      <c r="C308" s="23" t="s">
        <v>1246</v>
      </c>
      <c r="D308" s="24">
        <v>43131</v>
      </c>
      <c r="E308" s="23" t="s">
        <v>482</v>
      </c>
      <c r="F308" s="23" t="s">
        <v>441</v>
      </c>
      <c r="G308" s="23" t="s">
        <v>352</v>
      </c>
      <c r="H308" s="25">
        <v>746386982</v>
      </c>
      <c r="I308" s="25">
        <v>746386982</v>
      </c>
      <c r="J308" s="23" t="s">
        <v>347</v>
      </c>
      <c r="K308" s="23" t="s">
        <v>45</v>
      </c>
      <c r="L308" s="22" t="s">
        <v>1131</v>
      </c>
      <c r="M308" s="22" t="s">
        <v>1132</v>
      </c>
      <c r="N308" s="21" t="s">
        <v>1149</v>
      </c>
      <c r="O308" s="26" t="s">
        <v>1134</v>
      </c>
      <c r="P308" s="23" t="s">
        <v>1161</v>
      </c>
      <c r="Q308" s="23" t="s">
        <v>1162</v>
      </c>
      <c r="R308" s="23" t="s">
        <v>1163</v>
      </c>
      <c r="S308" s="23">
        <v>180035001</v>
      </c>
      <c r="T308" s="23" t="s">
        <v>1164</v>
      </c>
      <c r="U308" s="22" t="s">
        <v>1165</v>
      </c>
      <c r="V308" s="22"/>
      <c r="W308" s="27"/>
      <c r="X308" s="28"/>
      <c r="Y308" s="23"/>
      <c r="Z308" s="23"/>
      <c r="AA308" s="29" t="str">
        <f t="shared" si="4"/>
        <v/>
      </c>
      <c r="AB308" s="22"/>
      <c r="AC308" s="22"/>
      <c r="AD308" s="22"/>
      <c r="AE308" s="22"/>
      <c r="AF308" s="23"/>
      <c r="AG308" s="23"/>
      <c r="AI308" s="20" t="s">
        <v>1247</v>
      </c>
      <c r="AJ308" s="20" t="s">
        <v>517</v>
      </c>
      <c r="AK308" s="20" t="s">
        <v>1146</v>
      </c>
    </row>
    <row r="309" spans="1:37" s="20" customFormat="1" ht="63" customHeight="1" x14ac:dyDescent="0.2">
      <c r="A309" s="21" t="s">
        <v>327</v>
      </c>
      <c r="B309" s="22" t="s">
        <v>1128</v>
      </c>
      <c r="C309" s="23" t="s">
        <v>1248</v>
      </c>
      <c r="D309" s="24">
        <v>43026.619444444441</v>
      </c>
      <c r="E309" s="23" t="s">
        <v>1160</v>
      </c>
      <c r="F309" s="23" t="s">
        <v>677</v>
      </c>
      <c r="G309" s="23" t="s">
        <v>352</v>
      </c>
      <c r="H309" s="25">
        <v>5365111637</v>
      </c>
      <c r="I309" s="25">
        <v>5082441357</v>
      </c>
      <c r="J309" s="23" t="s">
        <v>347</v>
      </c>
      <c r="K309" s="23" t="s">
        <v>45</v>
      </c>
      <c r="L309" s="22" t="s">
        <v>1131</v>
      </c>
      <c r="M309" s="22" t="s">
        <v>1132</v>
      </c>
      <c r="N309" s="21" t="s">
        <v>1149</v>
      </c>
      <c r="O309" s="26" t="s">
        <v>1134</v>
      </c>
      <c r="P309" s="23" t="s">
        <v>1161</v>
      </c>
      <c r="Q309" s="23" t="s">
        <v>1162</v>
      </c>
      <c r="R309" s="23" t="s">
        <v>1249</v>
      </c>
      <c r="S309" s="23">
        <v>183002001</v>
      </c>
      <c r="T309" s="23" t="s">
        <v>1164</v>
      </c>
      <c r="U309" s="22" t="s">
        <v>1165</v>
      </c>
      <c r="V309" s="22" t="s">
        <v>1250</v>
      </c>
      <c r="W309" s="27" t="s">
        <v>1251</v>
      </c>
      <c r="X309" s="28">
        <v>43026.619444444441</v>
      </c>
      <c r="Y309" s="23" t="s">
        <v>1252</v>
      </c>
      <c r="Z309" s="23" t="s">
        <v>1253</v>
      </c>
      <c r="AA309" s="29">
        <f t="shared" si="4"/>
        <v>1</v>
      </c>
      <c r="AB309" s="22" t="s">
        <v>1254</v>
      </c>
      <c r="AC309" s="22">
        <v>43130</v>
      </c>
      <c r="AD309" s="22">
        <v>43130</v>
      </c>
      <c r="AE309" s="22"/>
      <c r="AF309" s="23" t="s">
        <v>325</v>
      </c>
      <c r="AG309" s="23" t="s">
        <v>1255</v>
      </c>
      <c r="AH309" s="20">
        <v>40</v>
      </c>
      <c r="AI309" s="20" t="s">
        <v>1256</v>
      </c>
      <c r="AJ309" s="20" t="s">
        <v>517</v>
      </c>
      <c r="AK309" s="20" t="s">
        <v>1146</v>
      </c>
    </row>
    <row r="310" spans="1:37" s="20" customFormat="1" ht="63" customHeight="1" x14ac:dyDescent="0.2">
      <c r="A310" s="21" t="s">
        <v>327</v>
      </c>
      <c r="B310" s="22">
        <v>81101510</v>
      </c>
      <c r="C310" s="23" t="s">
        <v>1257</v>
      </c>
      <c r="D310" s="24">
        <v>43039.540277777778</v>
      </c>
      <c r="E310" s="23" t="s">
        <v>344</v>
      </c>
      <c r="F310" s="23" t="s">
        <v>1127</v>
      </c>
      <c r="G310" s="23" t="s">
        <v>352</v>
      </c>
      <c r="H310" s="25">
        <v>667887548</v>
      </c>
      <c r="I310" s="25">
        <v>634460114</v>
      </c>
      <c r="J310" s="23" t="s">
        <v>347</v>
      </c>
      <c r="K310" s="23" t="s">
        <v>45</v>
      </c>
      <c r="L310" s="22" t="s">
        <v>1131</v>
      </c>
      <c r="M310" s="22" t="s">
        <v>1132</v>
      </c>
      <c r="N310" s="21" t="s">
        <v>1149</v>
      </c>
      <c r="O310" s="26" t="s">
        <v>1134</v>
      </c>
      <c r="P310" s="23" t="s">
        <v>1161</v>
      </c>
      <c r="Q310" s="23" t="s">
        <v>1162</v>
      </c>
      <c r="R310" s="23" t="s">
        <v>1249</v>
      </c>
      <c r="S310" s="23">
        <v>183002001</v>
      </c>
      <c r="T310" s="23" t="s">
        <v>1164</v>
      </c>
      <c r="U310" s="22" t="s">
        <v>1165</v>
      </c>
      <c r="V310" s="22" t="s">
        <v>1258</v>
      </c>
      <c r="W310" s="27" t="s">
        <v>1259</v>
      </c>
      <c r="X310" s="28">
        <v>43039.540277777778</v>
      </c>
      <c r="Y310" s="23" t="s">
        <v>1260</v>
      </c>
      <c r="Z310" s="23" t="s">
        <v>1261</v>
      </c>
      <c r="AA310" s="29">
        <f t="shared" si="4"/>
        <v>1</v>
      </c>
      <c r="AB310" s="22" t="s">
        <v>1262</v>
      </c>
      <c r="AC310" s="22">
        <v>43129</v>
      </c>
      <c r="AD310" s="22">
        <v>43129</v>
      </c>
      <c r="AE310" s="22"/>
      <c r="AF310" s="23" t="s">
        <v>325</v>
      </c>
      <c r="AG310" s="23" t="s">
        <v>1263</v>
      </c>
      <c r="AH310" s="20">
        <v>43</v>
      </c>
      <c r="AI310" s="20" t="s">
        <v>1264</v>
      </c>
      <c r="AJ310" s="20" t="s">
        <v>517</v>
      </c>
      <c r="AK310" s="20" t="s">
        <v>1146</v>
      </c>
    </row>
    <row r="311" spans="1:37" s="20" customFormat="1" ht="63" customHeight="1" x14ac:dyDescent="0.2">
      <c r="A311" s="21" t="s">
        <v>327</v>
      </c>
      <c r="B311" s="22" t="s">
        <v>1128</v>
      </c>
      <c r="C311" s="23" t="s">
        <v>1265</v>
      </c>
      <c r="D311" s="24">
        <v>43131</v>
      </c>
      <c r="E311" s="23" t="s">
        <v>482</v>
      </c>
      <c r="F311" s="23" t="s">
        <v>441</v>
      </c>
      <c r="G311" s="23" t="s">
        <v>352</v>
      </c>
      <c r="H311" s="25">
        <f>6177469015-H309-H310</f>
        <v>144469830</v>
      </c>
      <c r="I311" s="25">
        <f>6177469015-I309-I310</f>
        <v>460567544</v>
      </c>
      <c r="J311" s="23" t="s">
        <v>347</v>
      </c>
      <c r="K311" s="23" t="s">
        <v>45</v>
      </c>
      <c r="L311" s="22" t="s">
        <v>1131</v>
      </c>
      <c r="M311" s="22" t="s">
        <v>1132</v>
      </c>
      <c r="N311" s="21" t="s">
        <v>1149</v>
      </c>
      <c r="O311" s="26" t="s">
        <v>1134</v>
      </c>
      <c r="P311" s="23" t="s">
        <v>1161</v>
      </c>
      <c r="Q311" s="23" t="s">
        <v>1162</v>
      </c>
      <c r="R311" s="23" t="s">
        <v>1249</v>
      </c>
      <c r="S311" s="23">
        <v>183002001</v>
      </c>
      <c r="T311" s="23" t="s">
        <v>1164</v>
      </c>
      <c r="U311" s="22" t="s">
        <v>1165</v>
      </c>
      <c r="V311" s="22"/>
      <c r="W311" s="27"/>
      <c r="X311" s="28"/>
      <c r="Y311" s="23"/>
      <c r="Z311" s="23"/>
      <c r="AA311" s="29" t="str">
        <f t="shared" si="4"/>
        <v/>
      </c>
      <c r="AB311" s="22"/>
      <c r="AC311" s="22"/>
      <c r="AD311" s="22"/>
      <c r="AE311" s="22"/>
      <c r="AF311" s="23"/>
      <c r="AG311" s="23"/>
      <c r="AI311" s="20" t="s">
        <v>1247</v>
      </c>
      <c r="AJ311" s="20" t="s">
        <v>517</v>
      </c>
      <c r="AK311" s="20" t="s">
        <v>1146</v>
      </c>
    </row>
    <row r="312" spans="1:37" s="20" customFormat="1" ht="63" customHeight="1" x14ac:dyDescent="0.2">
      <c r="A312" s="21" t="s">
        <v>327</v>
      </c>
      <c r="B312" s="22" t="s">
        <v>1266</v>
      </c>
      <c r="C312" s="23" t="s">
        <v>1267</v>
      </c>
      <c r="D312" s="24">
        <v>43032.625</v>
      </c>
      <c r="E312" s="23" t="s">
        <v>496</v>
      </c>
      <c r="F312" s="23" t="s">
        <v>1127</v>
      </c>
      <c r="G312" s="23" t="s">
        <v>352</v>
      </c>
      <c r="H312" s="25">
        <v>377400000</v>
      </c>
      <c r="I312" s="25">
        <v>377400000</v>
      </c>
      <c r="J312" s="23" t="s">
        <v>347</v>
      </c>
      <c r="K312" s="23" t="s">
        <v>45</v>
      </c>
      <c r="L312" s="22" t="s">
        <v>1131</v>
      </c>
      <c r="M312" s="22" t="s">
        <v>1132</v>
      </c>
      <c r="N312" s="21" t="s">
        <v>1149</v>
      </c>
      <c r="O312" s="26" t="s">
        <v>1134</v>
      </c>
      <c r="P312" s="23" t="s">
        <v>1268</v>
      </c>
      <c r="Q312" s="23" t="s">
        <v>1269</v>
      </c>
      <c r="R312" s="23" t="s">
        <v>1270</v>
      </c>
      <c r="S312" s="23">
        <v>180038001</v>
      </c>
      <c r="T312" s="23" t="s">
        <v>1271</v>
      </c>
      <c r="U312" s="22" t="s">
        <v>1272</v>
      </c>
      <c r="V312" s="22">
        <v>7705</v>
      </c>
      <c r="W312" s="27" t="s">
        <v>1273</v>
      </c>
      <c r="X312" s="28">
        <v>43032.625</v>
      </c>
      <c r="Y312" s="23" t="s">
        <v>1274</v>
      </c>
      <c r="Z312" s="23"/>
      <c r="AA312" s="29">
        <f t="shared" si="4"/>
        <v>0.66</v>
      </c>
      <c r="AB312" s="22" t="s">
        <v>1275</v>
      </c>
      <c r="AC312" s="22"/>
      <c r="AD312" s="22"/>
      <c r="AE312" s="22"/>
      <c r="AF312" s="23" t="s">
        <v>326</v>
      </c>
      <c r="AG312" s="23" t="s">
        <v>1276</v>
      </c>
      <c r="AH312" s="20">
        <v>4</v>
      </c>
      <c r="AI312" s="20" t="s">
        <v>1277</v>
      </c>
      <c r="AJ312" s="20" t="s">
        <v>1278</v>
      </c>
      <c r="AK312" s="20" t="s">
        <v>1158</v>
      </c>
    </row>
    <row r="313" spans="1:37" s="20" customFormat="1" ht="63" customHeight="1" x14ac:dyDescent="0.2">
      <c r="A313" s="21" t="s">
        <v>327</v>
      </c>
      <c r="B313" s="22" t="s">
        <v>1266</v>
      </c>
      <c r="C313" s="23" t="s">
        <v>1279</v>
      </c>
      <c r="D313" s="24">
        <v>43059.473611111112</v>
      </c>
      <c r="E313" s="23" t="s">
        <v>1280</v>
      </c>
      <c r="F313" s="23" t="s">
        <v>780</v>
      </c>
      <c r="G313" s="23" t="s">
        <v>352</v>
      </c>
      <c r="H313" s="25">
        <v>47600000</v>
      </c>
      <c r="I313" s="25">
        <v>47600000</v>
      </c>
      <c r="J313" s="23" t="s">
        <v>347</v>
      </c>
      <c r="K313" s="23" t="s">
        <v>45</v>
      </c>
      <c r="L313" s="22" t="s">
        <v>1131</v>
      </c>
      <c r="M313" s="22" t="s">
        <v>1132</v>
      </c>
      <c r="N313" s="21" t="s">
        <v>1149</v>
      </c>
      <c r="O313" s="26" t="s">
        <v>1134</v>
      </c>
      <c r="P313" s="23" t="s">
        <v>1268</v>
      </c>
      <c r="Q313" s="23" t="s">
        <v>1269</v>
      </c>
      <c r="R313" s="23" t="s">
        <v>1281</v>
      </c>
      <c r="S313" s="23">
        <v>180038001</v>
      </c>
      <c r="T313" s="23" t="s">
        <v>1271</v>
      </c>
      <c r="U313" s="22" t="s">
        <v>1272</v>
      </c>
      <c r="V313" s="22">
        <v>7968</v>
      </c>
      <c r="W313" s="27" t="s">
        <v>1282</v>
      </c>
      <c r="X313" s="28">
        <v>43059.473611111112</v>
      </c>
      <c r="Y313" s="23" t="s">
        <v>1283</v>
      </c>
      <c r="Z313" s="23"/>
      <c r="AA313" s="29">
        <f t="shared" si="4"/>
        <v>0.66</v>
      </c>
      <c r="AB313" s="22"/>
      <c r="AC313" s="22"/>
      <c r="AD313" s="22"/>
      <c r="AE313" s="22"/>
      <c r="AF313" s="23" t="s">
        <v>1284</v>
      </c>
      <c r="AG313" s="23" t="s">
        <v>1285</v>
      </c>
      <c r="AH313" s="20">
        <v>0</v>
      </c>
      <c r="AI313" s="20" t="s">
        <v>1277</v>
      </c>
      <c r="AJ313" s="20" t="s">
        <v>835</v>
      </c>
      <c r="AK313" s="20" t="s">
        <v>1158</v>
      </c>
    </row>
    <row r="314" spans="1:37" s="20" customFormat="1" ht="63" customHeight="1" x14ac:dyDescent="0.2">
      <c r="A314" s="21" t="s">
        <v>327</v>
      </c>
      <c r="B314" s="22">
        <v>22101600</v>
      </c>
      <c r="C314" s="23" t="s">
        <v>1286</v>
      </c>
      <c r="D314" s="24">
        <v>43046.727083333331</v>
      </c>
      <c r="E314" s="23" t="s">
        <v>1287</v>
      </c>
      <c r="F314" s="23" t="s">
        <v>353</v>
      </c>
      <c r="G314" s="23" t="s">
        <v>352</v>
      </c>
      <c r="H314" s="25">
        <v>4600000000</v>
      </c>
      <c r="I314" s="25">
        <v>4600000000</v>
      </c>
      <c r="J314" s="23" t="s">
        <v>347</v>
      </c>
      <c r="K314" s="23" t="s">
        <v>45</v>
      </c>
      <c r="L314" s="22" t="s">
        <v>1131</v>
      </c>
      <c r="M314" s="22" t="s">
        <v>1132</v>
      </c>
      <c r="N314" s="21" t="s">
        <v>1149</v>
      </c>
      <c r="O314" s="26" t="s">
        <v>1134</v>
      </c>
      <c r="P314" s="23" t="s">
        <v>1161</v>
      </c>
      <c r="Q314" s="23" t="s">
        <v>1288</v>
      </c>
      <c r="R314" s="23" t="s">
        <v>1289</v>
      </c>
      <c r="S314" s="23">
        <v>180030001</v>
      </c>
      <c r="T314" s="23" t="s">
        <v>1290</v>
      </c>
      <c r="U314" s="22" t="s">
        <v>1291</v>
      </c>
      <c r="V314" s="22" t="s">
        <v>1292</v>
      </c>
      <c r="W314" s="27" t="s">
        <v>1293</v>
      </c>
      <c r="X314" s="28">
        <v>43046.727083333331</v>
      </c>
      <c r="Y314" s="23" t="s">
        <v>1294</v>
      </c>
      <c r="Z314" s="23" t="s">
        <v>1295</v>
      </c>
      <c r="AA314" s="29">
        <f t="shared" si="4"/>
        <v>1</v>
      </c>
      <c r="AB314" s="22" t="s">
        <v>1296</v>
      </c>
      <c r="AC314" s="22">
        <v>43049</v>
      </c>
      <c r="AD314" s="22">
        <v>43102</v>
      </c>
      <c r="AE314" s="22">
        <v>43449</v>
      </c>
      <c r="AF314" s="23" t="s">
        <v>317</v>
      </c>
      <c r="AG314" s="23" t="s">
        <v>1297</v>
      </c>
      <c r="AH314" s="20">
        <v>1</v>
      </c>
      <c r="AI314" s="20" t="s">
        <v>1298</v>
      </c>
      <c r="AJ314" s="20" t="s">
        <v>47</v>
      </c>
      <c r="AK314" s="20" t="s">
        <v>1158</v>
      </c>
    </row>
    <row r="315" spans="1:37" s="20" customFormat="1" ht="63" customHeight="1" x14ac:dyDescent="0.2">
      <c r="A315" s="21" t="s">
        <v>327</v>
      </c>
      <c r="B315" s="22" t="s">
        <v>1299</v>
      </c>
      <c r="C315" s="23" t="s">
        <v>1300</v>
      </c>
      <c r="D315" s="24">
        <v>42156.677777777775</v>
      </c>
      <c r="E315" s="23" t="s">
        <v>341</v>
      </c>
      <c r="F315" s="23" t="s">
        <v>441</v>
      </c>
      <c r="G315" s="23" t="s">
        <v>1301</v>
      </c>
      <c r="H315" s="25">
        <f>97500000000-H317-H318-H319-H320-H321-H322</f>
        <v>0</v>
      </c>
      <c r="I315" s="25">
        <f>97500000000-I317-I318-I319-I320-I321-I322</f>
        <v>0</v>
      </c>
      <c r="J315" s="23" t="s">
        <v>347</v>
      </c>
      <c r="K315" s="23" t="s">
        <v>45</v>
      </c>
      <c r="L315" s="22" t="s">
        <v>1131</v>
      </c>
      <c r="M315" s="22" t="s">
        <v>1132</v>
      </c>
      <c r="N315" s="21" t="s">
        <v>1149</v>
      </c>
      <c r="O315" s="26" t="s">
        <v>1134</v>
      </c>
      <c r="P315" s="23" t="s">
        <v>1302</v>
      </c>
      <c r="Q315" s="23" t="s">
        <v>1303</v>
      </c>
      <c r="R315" s="23" t="s">
        <v>1304</v>
      </c>
      <c r="S315" s="23">
        <v>183023001</v>
      </c>
      <c r="T315" s="23" t="s">
        <v>1305</v>
      </c>
      <c r="U315" s="22" t="s">
        <v>1306</v>
      </c>
      <c r="V315" s="22" t="s">
        <v>1307</v>
      </c>
      <c r="W315" s="27" t="s">
        <v>1308</v>
      </c>
      <c r="X315" s="28">
        <v>42156.677777777775</v>
      </c>
      <c r="Y315" s="23" t="s">
        <v>1309</v>
      </c>
      <c r="Z315" s="23">
        <v>4600004806</v>
      </c>
      <c r="AA315" s="29">
        <f t="shared" si="4"/>
        <v>1</v>
      </c>
      <c r="AB315" s="22" t="s">
        <v>1310</v>
      </c>
      <c r="AC315" s="22">
        <v>42349</v>
      </c>
      <c r="AD315" s="22">
        <v>42362</v>
      </c>
      <c r="AE315" s="22">
        <v>46015</v>
      </c>
      <c r="AF315" s="23" t="s">
        <v>317</v>
      </c>
      <c r="AG315" s="23" t="s">
        <v>1311</v>
      </c>
      <c r="AH315" s="20">
        <v>3</v>
      </c>
      <c r="AI315" s="20" t="s">
        <v>1312</v>
      </c>
      <c r="AJ315" s="20" t="s">
        <v>517</v>
      </c>
      <c r="AK315" s="20" t="s">
        <v>1146</v>
      </c>
    </row>
    <row r="316" spans="1:37" s="20" customFormat="1" ht="63" customHeight="1" x14ac:dyDescent="0.2">
      <c r="A316" s="21" t="s">
        <v>327</v>
      </c>
      <c r="B316" s="22" t="s">
        <v>1299</v>
      </c>
      <c r="C316" s="23" t="s">
        <v>1313</v>
      </c>
      <c r="D316" s="24">
        <v>42156.677777777775</v>
      </c>
      <c r="E316" s="23" t="s">
        <v>341</v>
      </c>
      <c r="F316" s="23" t="s">
        <v>441</v>
      </c>
      <c r="G316" s="23" t="s">
        <v>352</v>
      </c>
      <c r="H316" s="25">
        <v>22319442051</v>
      </c>
      <c r="I316" s="25">
        <v>22319442051</v>
      </c>
      <c r="J316" s="23" t="s">
        <v>347</v>
      </c>
      <c r="K316" s="23" t="s">
        <v>45</v>
      </c>
      <c r="L316" s="22" t="s">
        <v>1131</v>
      </c>
      <c r="M316" s="22" t="s">
        <v>1132</v>
      </c>
      <c r="N316" s="21" t="s">
        <v>1149</v>
      </c>
      <c r="O316" s="26" t="s">
        <v>1134</v>
      </c>
      <c r="P316" s="23" t="s">
        <v>1302</v>
      </c>
      <c r="Q316" s="23" t="s">
        <v>1303</v>
      </c>
      <c r="R316" s="23" t="s">
        <v>1304</v>
      </c>
      <c r="S316" s="23">
        <v>183023001</v>
      </c>
      <c r="T316" s="23" t="s">
        <v>1305</v>
      </c>
      <c r="U316" s="22" t="s">
        <v>1306</v>
      </c>
      <c r="V316" s="22" t="s">
        <v>1307</v>
      </c>
      <c r="W316" s="27" t="s">
        <v>1308</v>
      </c>
      <c r="X316" s="28">
        <v>42156.677777777775</v>
      </c>
      <c r="Y316" s="23" t="s">
        <v>1309</v>
      </c>
      <c r="Z316" s="23">
        <v>4600004806</v>
      </c>
      <c r="AA316" s="29">
        <f t="shared" si="4"/>
        <v>1</v>
      </c>
      <c r="AB316" s="22" t="s">
        <v>1310</v>
      </c>
      <c r="AC316" s="22">
        <v>42349</v>
      </c>
      <c r="AD316" s="22">
        <v>42362</v>
      </c>
      <c r="AE316" s="22">
        <v>46015</v>
      </c>
      <c r="AF316" s="23" t="s">
        <v>317</v>
      </c>
      <c r="AG316" s="23" t="s">
        <v>1311</v>
      </c>
      <c r="AH316" s="20">
        <v>3</v>
      </c>
      <c r="AI316" s="20" t="s">
        <v>1312</v>
      </c>
      <c r="AJ316" s="20" t="s">
        <v>517</v>
      </c>
      <c r="AK316" s="20" t="s">
        <v>1146</v>
      </c>
    </row>
    <row r="317" spans="1:37" s="20" customFormat="1" ht="63" customHeight="1" x14ac:dyDescent="0.2">
      <c r="A317" s="21" t="s">
        <v>327</v>
      </c>
      <c r="B317" s="22" t="s">
        <v>1299</v>
      </c>
      <c r="C317" s="23" t="s">
        <v>1314</v>
      </c>
      <c r="D317" s="24">
        <v>43146</v>
      </c>
      <c r="E317" s="23" t="s">
        <v>341</v>
      </c>
      <c r="F317" s="23" t="s">
        <v>441</v>
      </c>
      <c r="G317" s="23" t="s">
        <v>1301</v>
      </c>
      <c r="H317" s="25">
        <v>80515439350</v>
      </c>
      <c r="I317" s="25">
        <v>80515439350</v>
      </c>
      <c r="J317" s="23" t="s">
        <v>347</v>
      </c>
      <c r="K317" s="23" t="s">
        <v>45</v>
      </c>
      <c r="L317" s="22" t="s">
        <v>1131</v>
      </c>
      <c r="M317" s="22" t="s">
        <v>1132</v>
      </c>
      <c r="N317" s="21" t="s">
        <v>1149</v>
      </c>
      <c r="O317" s="26" t="s">
        <v>1134</v>
      </c>
      <c r="P317" s="23" t="s">
        <v>1302</v>
      </c>
      <c r="Q317" s="23" t="s">
        <v>1303</v>
      </c>
      <c r="R317" s="23" t="s">
        <v>1304</v>
      </c>
      <c r="S317" s="23">
        <v>183023001</v>
      </c>
      <c r="T317" s="23" t="s">
        <v>1305</v>
      </c>
      <c r="U317" s="22" t="s">
        <v>1306</v>
      </c>
      <c r="V317" s="22" t="s">
        <v>1307</v>
      </c>
      <c r="W317" s="27" t="s">
        <v>1315</v>
      </c>
      <c r="X317" s="28">
        <v>42156.677777777775</v>
      </c>
      <c r="Y317" s="23" t="s">
        <v>1316</v>
      </c>
      <c r="Z317" s="23">
        <v>4600004806</v>
      </c>
      <c r="AA317" s="29">
        <f t="shared" si="4"/>
        <v>1</v>
      </c>
      <c r="AB317" s="22" t="s">
        <v>1317</v>
      </c>
      <c r="AC317" s="22">
        <v>42349</v>
      </c>
      <c r="AD317" s="22">
        <v>42362</v>
      </c>
      <c r="AE317" s="22">
        <v>46015</v>
      </c>
      <c r="AF317" s="23" t="s">
        <v>317</v>
      </c>
      <c r="AG317" s="23" t="s">
        <v>1318</v>
      </c>
      <c r="AH317" s="20">
        <v>3</v>
      </c>
      <c r="AI317" s="20" t="s">
        <v>1319</v>
      </c>
      <c r="AJ317" s="20" t="s">
        <v>517</v>
      </c>
      <c r="AK317" s="20" t="s">
        <v>1146</v>
      </c>
    </row>
    <row r="318" spans="1:37" s="20" customFormat="1" ht="63" customHeight="1" x14ac:dyDescent="0.2">
      <c r="A318" s="21" t="s">
        <v>327</v>
      </c>
      <c r="B318" s="22" t="s">
        <v>1299</v>
      </c>
      <c r="C318" s="23" t="s">
        <v>1320</v>
      </c>
      <c r="D318" s="24">
        <v>43146</v>
      </c>
      <c r="E318" s="23" t="s">
        <v>341</v>
      </c>
      <c r="F318" s="23" t="s">
        <v>441</v>
      </c>
      <c r="G318" s="23" t="s">
        <v>1301</v>
      </c>
      <c r="H318" s="25">
        <v>4149836066</v>
      </c>
      <c r="I318" s="25">
        <v>4149836066</v>
      </c>
      <c r="J318" s="23" t="s">
        <v>347</v>
      </c>
      <c r="K318" s="23" t="s">
        <v>45</v>
      </c>
      <c r="L318" s="22" t="s">
        <v>1131</v>
      </c>
      <c r="M318" s="22" t="s">
        <v>1132</v>
      </c>
      <c r="N318" s="21" t="s">
        <v>1149</v>
      </c>
      <c r="O318" s="26" t="s">
        <v>1134</v>
      </c>
      <c r="P318" s="23" t="s">
        <v>1302</v>
      </c>
      <c r="Q318" s="23" t="s">
        <v>1303</v>
      </c>
      <c r="R318" s="23" t="s">
        <v>1304</v>
      </c>
      <c r="S318" s="23">
        <v>183023001</v>
      </c>
      <c r="T318" s="23" t="s">
        <v>1305</v>
      </c>
      <c r="U318" s="22" t="s">
        <v>1306</v>
      </c>
      <c r="V318" s="22" t="s">
        <v>1321</v>
      </c>
      <c r="W318" s="27" t="s">
        <v>1322</v>
      </c>
      <c r="X318" s="28">
        <v>42228.688888888886</v>
      </c>
      <c r="Y318" s="23" t="s">
        <v>1323</v>
      </c>
      <c r="Z318" s="23">
        <v>4600004805</v>
      </c>
      <c r="AA318" s="29">
        <f t="shared" si="4"/>
        <v>1</v>
      </c>
      <c r="AB318" s="22" t="s">
        <v>1324</v>
      </c>
      <c r="AC318" s="22">
        <v>42349</v>
      </c>
      <c r="AD318" s="22">
        <v>42361</v>
      </c>
      <c r="AE318" s="22">
        <v>46196</v>
      </c>
      <c r="AF318" s="23" t="s">
        <v>317</v>
      </c>
      <c r="AG318" s="23" t="s">
        <v>1325</v>
      </c>
      <c r="AH318" s="20">
        <v>10</v>
      </c>
      <c r="AI318" s="20" t="s">
        <v>1326</v>
      </c>
      <c r="AJ318" s="20" t="s">
        <v>517</v>
      </c>
      <c r="AK318" s="20" t="s">
        <v>1146</v>
      </c>
    </row>
    <row r="319" spans="1:37" s="20" customFormat="1" ht="63" customHeight="1" x14ac:dyDescent="0.2">
      <c r="A319" s="21" t="s">
        <v>327</v>
      </c>
      <c r="B319" s="22" t="s">
        <v>1299</v>
      </c>
      <c r="C319" s="23" t="s">
        <v>1327</v>
      </c>
      <c r="D319" s="24">
        <v>43146</v>
      </c>
      <c r="E319" s="23" t="s">
        <v>341</v>
      </c>
      <c r="F319" s="23" t="s">
        <v>441</v>
      </c>
      <c r="G319" s="23" t="s">
        <v>1301</v>
      </c>
      <c r="H319" s="25">
        <v>1856720917</v>
      </c>
      <c r="I319" s="25">
        <v>1856720917</v>
      </c>
      <c r="J319" s="23" t="s">
        <v>347</v>
      </c>
      <c r="K319" s="23" t="s">
        <v>45</v>
      </c>
      <c r="L319" s="22" t="s">
        <v>1131</v>
      </c>
      <c r="M319" s="22" t="s">
        <v>1132</v>
      </c>
      <c r="N319" s="21" t="s">
        <v>1149</v>
      </c>
      <c r="O319" s="26" t="s">
        <v>1134</v>
      </c>
      <c r="P319" s="23" t="s">
        <v>1302</v>
      </c>
      <c r="Q319" s="23" t="s">
        <v>1303</v>
      </c>
      <c r="R319" s="23" t="s">
        <v>1304</v>
      </c>
      <c r="S319" s="23">
        <v>183023001</v>
      </c>
      <c r="T319" s="23" t="s">
        <v>1305</v>
      </c>
      <c r="U319" s="22" t="s">
        <v>1306</v>
      </c>
      <c r="V319" s="22" t="s">
        <v>1328</v>
      </c>
      <c r="W319" s="27" t="s">
        <v>1329</v>
      </c>
      <c r="X319" s="28">
        <v>42278.670138888891</v>
      </c>
      <c r="Y319" s="23" t="s">
        <v>1330</v>
      </c>
      <c r="Z319" s="23">
        <v>4600004840</v>
      </c>
      <c r="AA319" s="29">
        <f t="shared" si="4"/>
        <v>1</v>
      </c>
      <c r="AB319" s="22" t="s">
        <v>1331</v>
      </c>
      <c r="AC319" s="22">
        <v>42368</v>
      </c>
      <c r="AD319" s="22">
        <v>42723</v>
      </c>
      <c r="AE319" s="22">
        <v>46739</v>
      </c>
      <c r="AF319" s="23" t="s">
        <v>317</v>
      </c>
      <c r="AG319" s="23" t="s">
        <v>1332</v>
      </c>
      <c r="AH319" s="20">
        <v>16</v>
      </c>
      <c r="AI319" s="20" t="s">
        <v>1333</v>
      </c>
      <c r="AJ319" s="20" t="s">
        <v>47</v>
      </c>
      <c r="AK319" s="20" t="s">
        <v>1146</v>
      </c>
    </row>
    <row r="320" spans="1:37" s="20" customFormat="1" ht="63" customHeight="1" x14ac:dyDescent="0.2">
      <c r="A320" s="21" t="s">
        <v>327</v>
      </c>
      <c r="B320" s="22" t="s">
        <v>1299</v>
      </c>
      <c r="C320" s="23" t="s">
        <v>1334</v>
      </c>
      <c r="D320" s="24">
        <v>43146</v>
      </c>
      <c r="E320" s="23" t="s">
        <v>341</v>
      </c>
      <c r="F320" s="23" t="s">
        <v>441</v>
      </c>
      <c r="G320" s="23" t="s">
        <v>1301</v>
      </c>
      <c r="H320" s="25">
        <v>97500000</v>
      </c>
      <c r="I320" s="25">
        <v>97500000</v>
      </c>
      <c r="J320" s="23" t="s">
        <v>347</v>
      </c>
      <c r="K320" s="23" t="s">
        <v>45</v>
      </c>
      <c r="L320" s="22" t="s">
        <v>1131</v>
      </c>
      <c r="M320" s="22" t="s">
        <v>1132</v>
      </c>
      <c r="N320" s="21" t="s">
        <v>1149</v>
      </c>
      <c r="O320" s="26" t="s">
        <v>1134</v>
      </c>
      <c r="P320" s="23" t="s">
        <v>1302</v>
      </c>
      <c r="Q320" s="23" t="s">
        <v>1303</v>
      </c>
      <c r="R320" s="23" t="s">
        <v>1304</v>
      </c>
      <c r="S320" s="23">
        <v>183023001</v>
      </c>
      <c r="T320" s="23" t="s">
        <v>1305</v>
      </c>
      <c r="U320" s="22" t="s">
        <v>1306</v>
      </c>
      <c r="V320" s="22">
        <v>4600003495</v>
      </c>
      <c r="W320" s="27" t="s">
        <v>1335</v>
      </c>
      <c r="X320" s="28">
        <v>42139.411805555559</v>
      </c>
      <c r="Y320" s="23">
        <v>42123</v>
      </c>
      <c r="Z320" s="23">
        <v>4600003495</v>
      </c>
      <c r="AA320" s="29">
        <f t="shared" si="4"/>
        <v>1</v>
      </c>
      <c r="AB320" s="22" t="s">
        <v>1336</v>
      </c>
      <c r="AC320" s="22">
        <v>42123</v>
      </c>
      <c r="AD320" s="22">
        <v>42123</v>
      </c>
      <c r="AE320" s="22">
        <v>46141</v>
      </c>
      <c r="AF320" s="23" t="s">
        <v>317</v>
      </c>
      <c r="AG320" s="23" t="s">
        <v>1337</v>
      </c>
      <c r="AH320" s="20">
        <v>1</v>
      </c>
      <c r="AI320" s="20" t="s">
        <v>1338</v>
      </c>
      <c r="AJ320" s="20" t="s">
        <v>47</v>
      </c>
      <c r="AK320" s="20" t="s">
        <v>1146</v>
      </c>
    </row>
    <row r="321" spans="1:37" s="20" customFormat="1" ht="63" customHeight="1" x14ac:dyDescent="0.2">
      <c r="A321" s="21" t="s">
        <v>327</v>
      </c>
      <c r="B321" s="22" t="s">
        <v>1299</v>
      </c>
      <c r="C321" s="23" t="s">
        <v>1339</v>
      </c>
      <c r="D321" s="24">
        <v>43146</v>
      </c>
      <c r="E321" s="23" t="s">
        <v>341</v>
      </c>
      <c r="F321" s="23" t="s">
        <v>441</v>
      </c>
      <c r="G321" s="23" t="s">
        <v>1301</v>
      </c>
      <c r="H321" s="25">
        <v>2152729000</v>
      </c>
      <c r="I321" s="25">
        <v>2152729000</v>
      </c>
      <c r="J321" s="23" t="s">
        <v>347</v>
      </c>
      <c r="K321" s="23" t="s">
        <v>45</v>
      </c>
      <c r="L321" s="22" t="s">
        <v>1131</v>
      </c>
      <c r="M321" s="22" t="s">
        <v>1132</v>
      </c>
      <c r="N321" s="21" t="s">
        <v>1149</v>
      </c>
      <c r="O321" s="26" t="s">
        <v>1134</v>
      </c>
      <c r="P321" s="23" t="s">
        <v>1302</v>
      </c>
      <c r="Q321" s="23" t="s">
        <v>1303</v>
      </c>
      <c r="R321" s="23" t="s">
        <v>1304</v>
      </c>
      <c r="S321" s="23">
        <v>183023001</v>
      </c>
      <c r="T321" s="23" t="s">
        <v>1305</v>
      </c>
      <c r="U321" s="22" t="s">
        <v>1306</v>
      </c>
      <c r="V321" s="22" t="s">
        <v>1307</v>
      </c>
      <c r="W321" s="27" t="s">
        <v>1340</v>
      </c>
      <c r="X321" s="28">
        <v>42156.677777777775</v>
      </c>
      <c r="Y321" s="23" t="s">
        <v>1316</v>
      </c>
      <c r="Z321" s="23">
        <v>4600004806</v>
      </c>
      <c r="AA321" s="29">
        <f t="shared" si="4"/>
        <v>1</v>
      </c>
      <c r="AB321" s="22" t="s">
        <v>1317</v>
      </c>
      <c r="AC321" s="22">
        <v>42349</v>
      </c>
      <c r="AD321" s="22">
        <v>42362</v>
      </c>
      <c r="AE321" s="22">
        <v>46015</v>
      </c>
      <c r="AF321" s="23" t="s">
        <v>317</v>
      </c>
      <c r="AG321" s="23" t="s">
        <v>1341</v>
      </c>
      <c r="AH321" s="20">
        <v>3</v>
      </c>
      <c r="AI321" s="20" t="s">
        <v>1319</v>
      </c>
      <c r="AJ321" s="20" t="s">
        <v>517</v>
      </c>
      <c r="AK321" s="20" t="s">
        <v>1146</v>
      </c>
    </row>
    <row r="322" spans="1:37" s="20" customFormat="1" ht="63" customHeight="1" x14ac:dyDescent="0.2">
      <c r="A322" s="21" t="s">
        <v>327</v>
      </c>
      <c r="B322" s="22" t="s">
        <v>1299</v>
      </c>
      <c r="C322" s="23" t="s">
        <v>1342</v>
      </c>
      <c r="D322" s="24">
        <v>43146</v>
      </c>
      <c r="E322" s="23" t="s">
        <v>341</v>
      </c>
      <c r="F322" s="23" t="s">
        <v>441</v>
      </c>
      <c r="G322" s="23" t="s">
        <v>1301</v>
      </c>
      <c r="H322" s="25">
        <v>8727774667</v>
      </c>
      <c r="I322" s="25">
        <v>8727774667</v>
      </c>
      <c r="J322" s="23" t="s">
        <v>347</v>
      </c>
      <c r="K322" s="23" t="s">
        <v>45</v>
      </c>
      <c r="L322" s="22" t="s">
        <v>1131</v>
      </c>
      <c r="M322" s="22" t="s">
        <v>1132</v>
      </c>
      <c r="N322" s="21" t="s">
        <v>1149</v>
      </c>
      <c r="O322" s="26" t="s">
        <v>1134</v>
      </c>
      <c r="P322" s="23" t="s">
        <v>1302</v>
      </c>
      <c r="Q322" s="23" t="s">
        <v>1303</v>
      </c>
      <c r="R322" s="23" t="s">
        <v>1304</v>
      </c>
      <c r="S322" s="23">
        <v>183023001</v>
      </c>
      <c r="T322" s="23" t="s">
        <v>1305</v>
      </c>
      <c r="U322" s="22" t="s">
        <v>1306</v>
      </c>
      <c r="V322" s="22" t="s">
        <v>1307</v>
      </c>
      <c r="W322" s="27" t="s">
        <v>1343</v>
      </c>
      <c r="X322" s="28">
        <v>42156.677777777775</v>
      </c>
      <c r="Y322" s="23" t="s">
        <v>1316</v>
      </c>
      <c r="Z322" s="23">
        <v>4600004806</v>
      </c>
      <c r="AA322" s="29">
        <f t="shared" si="4"/>
        <v>1</v>
      </c>
      <c r="AB322" s="22" t="s">
        <v>1317</v>
      </c>
      <c r="AC322" s="22">
        <v>42349</v>
      </c>
      <c r="AD322" s="22">
        <v>42362</v>
      </c>
      <c r="AE322" s="22">
        <v>46015</v>
      </c>
      <c r="AF322" s="23" t="s">
        <v>317</v>
      </c>
      <c r="AG322" s="23" t="s">
        <v>1344</v>
      </c>
      <c r="AH322" s="20">
        <v>3</v>
      </c>
      <c r="AI322" s="20" t="s">
        <v>1319</v>
      </c>
      <c r="AJ322" s="20" t="s">
        <v>517</v>
      </c>
      <c r="AK322" s="20" t="s">
        <v>1146</v>
      </c>
    </row>
    <row r="323" spans="1:37" s="20" customFormat="1" ht="63" customHeight="1" x14ac:dyDescent="0.2">
      <c r="A323" s="21" t="s">
        <v>327</v>
      </c>
      <c r="B323" s="22">
        <v>72141103</v>
      </c>
      <c r="C323" s="23" t="s">
        <v>1345</v>
      </c>
      <c r="D323" s="24">
        <v>43048.65902777778</v>
      </c>
      <c r="E323" s="23" t="s">
        <v>1346</v>
      </c>
      <c r="F323" s="23" t="s">
        <v>448</v>
      </c>
      <c r="G323" s="23" t="s">
        <v>1301</v>
      </c>
      <c r="H323" s="25">
        <v>3000000000</v>
      </c>
      <c r="I323" s="25">
        <v>3000000000</v>
      </c>
      <c r="J323" s="23" t="s">
        <v>347</v>
      </c>
      <c r="K323" s="23" t="s">
        <v>45</v>
      </c>
      <c r="L323" s="22" t="s">
        <v>1131</v>
      </c>
      <c r="M323" s="22" t="s">
        <v>1132</v>
      </c>
      <c r="N323" s="21" t="s">
        <v>1149</v>
      </c>
      <c r="O323" s="26" t="s">
        <v>1134</v>
      </c>
      <c r="P323" s="23" t="s">
        <v>1347</v>
      </c>
      <c r="Q323" s="23" t="s">
        <v>1348</v>
      </c>
      <c r="R323" s="23" t="s">
        <v>1349</v>
      </c>
      <c r="S323" s="23">
        <v>180032001</v>
      </c>
      <c r="T323" s="23" t="s">
        <v>1350</v>
      </c>
      <c r="U323" s="22" t="s">
        <v>1351</v>
      </c>
      <c r="V323" s="22" t="s">
        <v>1352</v>
      </c>
      <c r="W323" s="27" t="s">
        <v>1353</v>
      </c>
      <c r="X323" s="28">
        <v>43048.65902777778</v>
      </c>
      <c r="Y323" s="23" t="s">
        <v>1354</v>
      </c>
      <c r="Z323" s="23" t="s">
        <v>1355</v>
      </c>
      <c r="AA323" s="29">
        <f t="shared" si="4"/>
        <v>1</v>
      </c>
      <c r="AB323" s="22" t="s">
        <v>1356</v>
      </c>
      <c r="AC323" s="22">
        <v>43048</v>
      </c>
      <c r="AD323" s="22">
        <v>43059</v>
      </c>
      <c r="AE323" s="22">
        <v>43449</v>
      </c>
      <c r="AF323" s="23" t="s">
        <v>317</v>
      </c>
      <c r="AG323" s="23" t="s">
        <v>1357</v>
      </c>
      <c r="AH323" s="20">
        <v>1</v>
      </c>
      <c r="AI323" s="20" t="s">
        <v>1358</v>
      </c>
      <c r="AJ323" s="20" t="s">
        <v>47</v>
      </c>
      <c r="AK323" s="20" t="s">
        <v>1158</v>
      </c>
    </row>
    <row r="324" spans="1:37" s="20" customFormat="1" ht="63" customHeight="1" x14ac:dyDescent="0.2">
      <c r="A324" s="21" t="s">
        <v>327</v>
      </c>
      <c r="B324" s="22">
        <v>72141103</v>
      </c>
      <c r="C324" s="23" t="s">
        <v>1359</v>
      </c>
      <c r="D324" s="24">
        <v>43048.716666666667</v>
      </c>
      <c r="E324" s="23" t="s">
        <v>1360</v>
      </c>
      <c r="F324" s="23" t="s">
        <v>448</v>
      </c>
      <c r="G324" s="23" t="s">
        <v>1301</v>
      </c>
      <c r="H324" s="25">
        <v>2074971000</v>
      </c>
      <c r="I324" s="25">
        <v>2074971000</v>
      </c>
      <c r="J324" s="23" t="s">
        <v>347</v>
      </c>
      <c r="K324" s="23" t="s">
        <v>45</v>
      </c>
      <c r="L324" s="22" t="s">
        <v>1131</v>
      </c>
      <c r="M324" s="22" t="s">
        <v>1132</v>
      </c>
      <c r="N324" s="21" t="s">
        <v>1149</v>
      </c>
      <c r="O324" s="26" t="s">
        <v>1134</v>
      </c>
      <c r="P324" s="23" t="s">
        <v>1347</v>
      </c>
      <c r="Q324" s="23" t="s">
        <v>1348</v>
      </c>
      <c r="R324" s="23" t="s">
        <v>1349</v>
      </c>
      <c r="S324" s="23">
        <v>180032001</v>
      </c>
      <c r="T324" s="23" t="s">
        <v>1350</v>
      </c>
      <c r="U324" s="22" t="s">
        <v>1351</v>
      </c>
      <c r="V324" s="22" t="s">
        <v>1361</v>
      </c>
      <c r="W324" s="27" t="s">
        <v>1362</v>
      </c>
      <c r="X324" s="28">
        <v>43048.716666666667</v>
      </c>
      <c r="Y324" s="23" t="s">
        <v>1363</v>
      </c>
      <c r="Z324" s="23" t="s">
        <v>1364</v>
      </c>
      <c r="AA324" s="29">
        <f t="shared" si="4"/>
        <v>1</v>
      </c>
      <c r="AB324" s="22" t="s">
        <v>1365</v>
      </c>
      <c r="AC324" s="22">
        <v>43049</v>
      </c>
      <c r="AD324" s="22">
        <v>43095</v>
      </c>
      <c r="AE324" s="22">
        <v>43452</v>
      </c>
      <c r="AF324" s="23" t="s">
        <v>317</v>
      </c>
      <c r="AG324" s="23" t="s">
        <v>1366</v>
      </c>
      <c r="AH324" s="20">
        <v>1</v>
      </c>
      <c r="AI324" s="20" t="s">
        <v>1367</v>
      </c>
      <c r="AJ324" s="20" t="s">
        <v>47</v>
      </c>
      <c r="AK324" s="20" t="s">
        <v>1158</v>
      </c>
    </row>
    <row r="325" spans="1:37" s="20" customFormat="1" ht="63" customHeight="1" x14ac:dyDescent="0.2">
      <c r="A325" s="21" t="s">
        <v>327</v>
      </c>
      <c r="B325" s="22">
        <v>72141103</v>
      </c>
      <c r="C325" s="23" t="s">
        <v>1368</v>
      </c>
      <c r="D325" s="24">
        <v>43048.606944444444</v>
      </c>
      <c r="E325" s="23" t="s">
        <v>1369</v>
      </c>
      <c r="F325" s="23" t="s">
        <v>448</v>
      </c>
      <c r="G325" s="23" t="s">
        <v>1301</v>
      </c>
      <c r="H325" s="25">
        <v>1200000000</v>
      </c>
      <c r="I325" s="25">
        <v>1200000000</v>
      </c>
      <c r="J325" s="23" t="s">
        <v>347</v>
      </c>
      <c r="K325" s="23" t="s">
        <v>45</v>
      </c>
      <c r="L325" s="22" t="s">
        <v>1131</v>
      </c>
      <c r="M325" s="22" t="s">
        <v>1132</v>
      </c>
      <c r="N325" s="21" t="s">
        <v>1149</v>
      </c>
      <c r="O325" s="26" t="s">
        <v>1134</v>
      </c>
      <c r="P325" s="23" t="s">
        <v>1347</v>
      </c>
      <c r="Q325" s="23" t="s">
        <v>1348</v>
      </c>
      <c r="R325" s="23" t="s">
        <v>1349</v>
      </c>
      <c r="S325" s="23">
        <v>180032001</v>
      </c>
      <c r="T325" s="23" t="s">
        <v>1350</v>
      </c>
      <c r="U325" s="22" t="s">
        <v>1351</v>
      </c>
      <c r="V325" s="22" t="s">
        <v>1370</v>
      </c>
      <c r="W325" s="27" t="s">
        <v>1371</v>
      </c>
      <c r="X325" s="28">
        <v>43048.606944444444</v>
      </c>
      <c r="Y325" s="23" t="s">
        <v>1372</v>
      </c>
      <c r="Z325" s="23" t="s">
        <v>1373</v>
      </c>
      <c r="AA325" s="29">
        <f t="shared" si="4"/>
        <v>1</v>
      </c>
      <c r="AB325" s="22" t="s">
        <v>1374</v>
      </c>
      <c r="AC325" s="22">
        <v>43048</v>
      </c>
      <c r="AD325" s="22">
        <v>43089</v>
      </c>
      <c r="AE325" s="22">
        <v>43511</v>
      </c>
      <c r="AF325" s="23" t="s">
        <v>317</v>
      </c>
      <c r="AG325" s="23" t="s">
        <v>1375</v>
      </c>
      <c r="AH325" s="20">
        <v>1</v>
      </c>
      <c r="AI325" s="20" t="s">
        <v>1376</v>
      </c>
      <c r="AJ325" s="20" t="s">
        <v>47</v>
      </c>
      <c r="AK325" s="20" t="s">
        <v>1158</v>
      </c>
    </row>
    <row r="326" spans="1:37" s="20" customFormat="1" ht="63" customHeight="1" x14ac:dyDescent="0.2">
      <c r="A326" s="21" t="s">
        <v>327</v>
      </c>
      <c r="B326" s="22">
        <v>72141103</v>
      </c>
      <c r="C326" s="23" t="s">
        <v>1377</v>
      </c>
      <c r="D326" s="24">
        <v>43048.617361111108</v>
      </c>
      <c r="E326" s="23" t="s">
        <v>1360</v>
      </c>
      <c r="F326" s="23" t="s">
        <v>448</v>
      </c>
      <c r="G326" s="23" t="s">
        <v>1301</v>
      </c>
      <c r="H326" s="25">
        <v>709947096</v>
      </c>
      <c r="I326" s="25">
        <v>709947096</v>
      </c>
      <c r="J326" s="23" t="s">
        <v>347</v>
      </c>
      <c r="K326" s="23" t="s">
        <v>45</v>
      </c>
      <c r="L326" s="22" t="s">
        <v>1131</v>
      </c>
      <c r="M326" s="22" t="s">
        <v>1132</v>
      </c>
      <c r="N326" s="21" t="s">
        <v>1149</v>
      </c>
      <c r="O326" s="26" t="s">
        <v>1134</v>
      </c>
      <c r="P326" s="23" t="s">
        <v>1347</v>
      </c>
      <c r="Q326" s="23" t="s">
        <v>1348</v>
      </c>
      <c r="R326" s="23" t="s">
        <v>1349</v>
      </c>
      <c r="S326" s="23">
        <v>180032001</v>
      </c>
      <c r="T326" s="23" t="s">
        <v>1350</v>
      </c>
      <c r="U326" s="22" t="s">
        <v>1351</v>
      </c>
      <c r="V326" s="22" t="s">
        <v>1378</v>
      </c>
      <c r="W326" s="27" t="s">
        <v>1379</v>
      </c>
      <c r="X326" s="28">
        <v>43048.617361111108</v>
      </c>
      <c r="Y326" s="23" t="s">
        <v>1380</v>
      </c>
      <c r="Z326" s="23" t="s">
        <v>1381</v>
      </c>
      <c r="AA326" s="29">
        <f t="shared" si="4"/>
        <v>1</v>
      </c>
      <c r="AB326" s="22" t="s">
        <v>1382</v>
      </c>
      <c r="AC326" s="22">
        <v>43048</v>
      </c>
      <c r="AD326" s="22">
        <v>43082</v>
      </c>
      <c r="AE326" s="22">
        <v>43449</v>
      </c>
      <c r="AF326" s="23" t="s">
        <v>317</v>
      </c>
      <c r="AG326" s="23" t="s">
        <v>1383</v>
      </c>
      <c r="AH326" s="20">
        <v>1</v>
      </c>
      <c r="AI326" s="20" t="s">
        <v>1376</v>
      </c>
      <c r="AJ326" s="20" t="s">
        <v>47</v>
      </c>
      <c r="AK326" s="20" t="s">
        <v>1158</v>
      </c>
    </row>
    <row r="327" spans="1:37" s="20" customFormat="1" ht="63" customHeight="1" x14ac:dyDescent="0.2">
      <c r="A327" s="21" t="s">
        <v>327</v>
      </c>
      <c r="B327" s="22">
        <v>72141103</v>
      </c>
      <c r="C327" s="23" t="s">
        <v>1384</v>
      </c>
      <c r="D327" s="24">
        <v>43048.620138888888</v>
      </c>
      <c r="E327" s="23" t="s">
        <v>1346</v>
      </c>
      <c r="F327" s="23" t="s">
        <v>448</v>
      </c>
      <c r="G327" s="23" t="s">
        <v>1301</v>
      </c>
      <c r="H327" s="25">
        <v>3332190062</v>
      </c>
      <c r="I327" s="25">
        <v>3332190062</v>
      </c>
      <c r="J327" s="23" t="s">
        <v>347</v>
      </c>
      <c r="K327" s="23" t="s">
        <v>45</v>
      </c>
      <c r="L327" s="22" t="s">
        <v>1131</v>
      </c>
      <c r="M327" s="22" t="s">
        <v>1132</v>
      </c>
      <c r="N327" s="21" t="s">
        <v>1149</v>
      </c>
      <c r="O327" s="26" t="s">
        <v>1134</v>
      </c>
      <c r="P327" s="23" t="s">
        <v>1347</v>
      </c>
      <c r="Q327" s="23" t="s">
        <v>1348</v>
      </c>
      <c r="R327" s="23" t="s">
        <v>1349</v>
      </c>
      <c r="S327" s="23">
        <v>180032001</v>
      </c>
      <c r="T327" s="23" t="s">
        <v>1350</v>
      </c>
      <c r="U327" s="22" t="s">
        <v>1351</v>
      </c>
      <c r="V327" s="22" t="s">
        <v>1385</v>
      </c>
      <c r="W327" s="27" t="s">
        <v>1386</v>
      </c>
      <c r="X327" s="28">
        <v>43048.620138888888</v>
      </c>
      <c r="Y327" s="23" t="s">
        <v>1387</v>
      </c>
      <c r="Z327" s="23" t="s">
        <v>1388</v>
      </c>
      <c r="AA327" s="29">
        <f t="shared" si="4"/>
        <v>1</v>
      </c>
      <c r="AB327" s="22" t="s">
        <v>1389</v>
      </c>
      <c r="AC327" s="22">
        <v>43048</v>
      </c>
      <c r="AD327" s="22">
        <v>43082</v>
      </c>
      <c r="AE327" s="22">
        <v>43449</v>
      </c>
      <c r="AF327" s="23" t="s">
        <v>317</v>
      </c>
      <c r="AG327" s="23" t="s">
        <v>1390</v>
      </c>
      <c r="AH327" s="20">
        <v>1</v>
      </c>
      <c r="AI327" s="20" t="s">
        <v>1376</v>
      </c>
      <c r="AJ327" s="20" t="s">
        <v>47</v>
      </c>
      <c r="AK327" s="20" t="s">
        <v>1158</v>
      </c>
    </row>
    <row r="328" spans="1:37" s="20" customFormat="1" ht="63" customHeight="1" x14ac:dyDescent="0.2">
      <c r="A328" s="21" t="s">
        <v>327</v>
      </c>
      <c r="B328" s="22">
        <v>72141103</v>
      </c>
      <c r="C328" s="23" t="s">
        <v>1391</v>
      </c>
      <c r="D328" s="24">
        <v>43048.602777777778</v>
      </c>
      <c r="E328" s="23" t="s">
        <v>1346</v>
      </c>
      <c r="F328" s="23" t="s">
        <v>448</v>
      </c>
      <c r="G328" s="23" t="s">
        <v>1301</v>
      </c>
      <c r="H328" s="25">
        <v>314460928</v>
      </c>
      <c r="I328" s="25">
        <v>314460928</v>
      </c>
      <c r="J328" s="23" t="s">
        <v>347</v>
      </c>
      <c r="K328" s="23" t="s">
        <v>45</v>
      </c>
      <c r="L328" s="22" t="s">
        <v>1131</v>
      </c>
      <c r="M328" s="22" t="s">
        <v>1132</v>
      </c>
      <c r="N328" s="21" t="s">
        <v>1149</v>
      </c>
      <c r="O328" s="26" t="s">
        <v>1134</v>
      </c>
      <c r="P328" s="23" t="s">
        <v>1347</v>
      </c>
      <c r="Q328" s="23" t="s">
        <v>1348</v>
      </c>
      <c r="R328" s="23" t="s">
        <v>1349</v>
      </c>
      <c r="S328" s="23">
        <v>180032001</v>
      </c>
      <c r="T328" s="23" t="s">
        <v>1350</v>
      </c>
      <c r="U328" s="22" t="s">
        <v>1351</v>
      </c>
      <c r="V328" s="22" t="s">
        <v>1392</v>
      </c>
      <c r="W328" s="27" t="s">
        <v>1393</v>
      </c>
      <c r="X328" s="28">
        <v>43048.602777777778</v>
      </c>
      <c r="Y328" s="23" t="s">
        <v>1394</v>
      </c>
      <c r="Z328" s="23" t="s">
        <v>1395</v>
      </c>
      <c r="AA328" s="29">
        <f t="shared" si="4"/>
        <v>1</v>
      </c>
      <c r="AB328" s="22" t="s">
        <v>1396</v>
      </c>
      <c r="AC328" s="22">
        <v>43048</v>
      </c>
      <c r="AD328" s="22">
        <v>43082</v>
      </c>
      <c r="AE328" s="22">
        <v>43449</v>
      </c>
      <c r="AF328" s="23" t="s">
        <v>317</v>
      </c>
      <c r="AG328" s="23" t="s">
        <v>1390</v>
      </c>
      <c r="AH328" s="20">
        <v>1</v>
      </c>
      <c r="AI328" s="20" t="s">
        <v>1358</v>
      </c>
      <c r="AJ328" s="20" t="s">
        <v>47</v>
      </c>
      <c r="AK328" s="20" t="s">
        <v>1158</v>
      </c>
    </row>
    <row r="329" spans="1:37" s="20" customFormat="1" ht="63" customHeight="1" x14ac:dyDescent="0.2">
      <c r="A329" s="21" t="s">
        <v>327</v>
      </c>
      <c r="B329" s="22">
        <v>72141103</v>
      </c>
      <c r="C329" s="23" t="s">
        <v>1397</v>
      </c>
      <c r="D329" s="24">
        <v>43048.613194444442</v>
      </c>
      <c r="E329" s="23" t="s">
        <v>1346</v>
      </c>
      <c r="F329" s="23" t="s">
        <v>448</v>
      </c>
      <c r="G329" s="23" t="s">
        <v>1301</v>
      </c>
      <c r="H329" s="25">
        <v>1368430914</v>
      </c>
      <c r="I329" s="25">
        <v>1368430914</v>
      </c>
      <c r="J329" s="23" t="s">
        <v>347</v>
      </c>
      <c r="K329" s="23" t="s">
        <v>45</v>
      </c>
      <c r="L329" s="22" t="s">
        <v>1131</v>
      </c>
      <c r="M329" s="22" t="s">
        <v>1132</v>
      </c>
      <c r="N329" s="21" t="s">
        <v>1149</v>
      </c>
      <c r="O329" s="26" t="s">
        <v>1134</v>
      </c>
      <c r="P329" s="23" t="s">
        <v>1347</v>
      </c>
      <c r="Q329" s="23" t="s">
        <v>1348</v>
      </c>
      <c r="R329" s="23" t="s">
        <v>1349</v>
      </c>
      <c r="S329" s="23">
        <v>180032001</v>
      </c>
      <c r="T329" s="23" t="s">
        <v>1350</v>
      </c>
      <c r="U329" s="22" t="s">
        <v>1351</v>
      </c>
      <c r="V329" s="22" t="s">
        <v>1398</v>
      </c>
      <c r="W329" s="27" t="s">
        <v>1399</v>
      </c>
      <c r="X329" s="28">
        <v>43048.613194444442</v>
      </c>
      <c r="Y329" s="23" t="s">
        <v>1400</v>
      </c>
      <c r="Z329" s="23" t="s">
        <v>1401</v>
      </c>
      <c r="AA329" s="29">
        <f t="shared" si="4"/>
        <v>1</v>
      </c>
      <c r="AB329" s="22" t="s">
        <v>1402</v>
      </c>
      <c r="AC329" s="22">
        <v>43048</v>
      </c>
      <c r="AD329" s="22">
        <v>43075</v>
      </c>
      <c r="AE329" s="22">
        <v>43449</v>
      </c>
      <c r="AF329" s="23" t="s">
        <v>317</v>
      </c>
      <c r="AG329" s="23" t="s">
        <v>1403</v>
      </c>
      <c r="AH329" s="20">
        <v>1</v>
      </c>
      <c r="AI329" s="20" t="s">
        <v>1358</v>
      </c>
      <c r="AJ329" s="20" t="s">
        <v>47</v>
      </c>
      <c r="AK329" s="20" t="s">
        <v>1158</v>
      </c>
    </row>
    <row r="330" spans="1:37" s="20" customFormat="1" ht="63" customHeight="1" x14ac:dyDescent="0.2">
      <c r="A330" s="21" t="s">
        <v>327</v>
      </c>
      <c r="B330" s="22">
        <v>72141103</v>
      </c>
      <c r="C330" s="23" t="s">
        <v>1404</v>
      </c>
      <c r="D330" s="24">
        <v>43048.62222222222</v>
      </c>
      <c r="E330" s="23" t="s">
        <v>1346</v>
      </c>
      <c r="F330" s="23" t="s">
        <v>448</v>
      </c>
      <c r="G330" s="23" t="s">
        <v>1301</v>
      </c>
      <c r="H330" s="25">
        <v>2000000000</v>
      </c>
      <c r="I330" s="25">
        <v>2000000000</v>
      </c>
      <c r="J330" s="23" t="s">
        <v>347</v>
      </c>
      <c r="K330" s="23" t="s">
        <v>45</v>
      </c>
      <c r="L330" s="22" t="s">
        <v>1131</v>
      </c>
      <c r="M330" s="22" t="s">
        <v>1132</v>
      </c>
      <c r="N330" s="21" t="s">
        <v>1149</v>
      </c>
      <c r="O330" s="26" t="s">
        <v>1134</v>
      </c>
      <c r="P330" s="23" t="s">
        <v>1347</v>
      </c>
      <c r="Q330" s="23" t="s">
        <v>1348</v>
      </c>
      <c r="R330" s="23" t="s">
        <v>1349</v>
      </c>
      <c r="S330" s="23">
        <v>180032001</v>
      </c>
      <c r="T330" s="23" t="s">
        <v>1350</v>
      </c>
      <c r="U330" s="22" t="s">
        <v>1351</v>
      </c>
      <c r="V330" s="22" t="s">
        <v>1405</v>
      </c>
      <c r="W330" s="27" t="s">
        <v>1406</v>
      </c>
      <c r="X330" s="28">
        <v>43048.62222222222</v>
      </c>
      <c r="Y330" s="23" t="s">
        <v>1407</v>
      </c>
      <c r="Z330" s="23" t="s">
        <v>1408</v>
      </c>
      <c r="AA330" s="29">
        <f t="shared" si="4"/>
        <v>1</v>
      </c>
      <c r="AB330" s="22" t="s">
        <v>1409</v>
      </c>
      <c r="AC330" s="22">
        <v>43048</v>
      </c>
      <c r="AD330" s="22">
        <v>43119</v>
      </c>
      <c r="AE330" s="22">
        <v>43449</v>
      </c>
      <c r="AF330" s="23" t="s">
        <v>317</v>
      </c>
      <c r="AG330" s="23" t="s">
        <v>1410</v>
      </c>
      <c r="AH330" s="20">
        <v>1</v>
      </c>
      <c r="AI330" s="20" t="s">
        <v>1411</v>
      </c>
      <c r="AJ330" s="20" t="s">
        <v>47</v>
      </c>
      <c r="AK330" s="20" t="s">
        <v>1158</v>
      </c>
    </row>
    <row r="331" spans="1:37" s="20" customFormat="1" ht="63" customHeight="1" x14ac:dyDescent="0.2">
      <c r="A331" s="21" t="s">
        <v>327</v>
      </c>
      <c r="B331" s="22">
        <v>72141103</v>
      </c>
      <c r="C331" s="23" t="s">
        <v>1412</v>
      </c>
      <c r="D331" s="24">
        <v>43048.67291666667</v>
      </c>
      <c r="E331" s="23" t="s">
        <v>1360</v>
      </c>
      <c r="F331" s="23" t="s">
        <v>448</v>
      </c>
      <c r="G331" s="23" t="s">
        <v>1301</v>
      </c>
      <c r="H331" s="25">
        <v>1190047485</v>
      </c>
      <c r="I331" s="25">
        <v>1190047485</v>
      </c>
      <c r="J331" s="23" t="s">
        <v>347</v>
      </c>
      <c r="K331" s="23" t="s">
        <v>45</v>
      </c>
      <c r="L331" s="22" t="s">
        <v>1131</v>
      </c>
      <c r="M331" s="22" t="s">
        <v>1132</v>
      </c>
      <c r="N331" s="21" t="s">
        <v>1149</v>
      </c>
      <c r="O331" s="26" t="s">
        <v>1134</v>
      </c>
      <c r="P331" s="23" t="s">
        <v>1347</v>
      </c>
      <c r="Q331" s="23" t="s">
        <v>1348</v>
      </c>
      <c r="R331" s="23" t="s">
        <v>1349</v>
      </c>
      <c r="S331" s="23">
        <v>180032001</v>
      </c>
      <c r="T331" s="23" t="s">
        <v>1350</v>
      </c>
      <c r="U331" s="22" t="s">
        <v>1351</v>
      </c>
      <c r="V331" s="22" t="s">
        <v>1413</v>
      </c>
      <c r="W331" s="27" t="s">
        <v>1414</v>
      </c>
      <c r="X331" s="28">
        <v>43048.67291666667</v>
      </c>
      <c r="Y331" s="23" t="s">
        <v>1415</v>
      </c>
      <c r="Z331" s="23" t="s">
        <v>1416</v>
      </c>
      <c r="AA331" s="29">
        <f t="shared" si="4"/>
        <v>1</v>
      </c>
      <c r="AB331" s="22" t="s">
        <v>1417</v>
      </c>
      <c r="AC331" s="22">
        <v>43048</v>
      </c>
      <c r="AD331" s="22">
        <v>43090</v>
      </c>
      <c r="AE331" s="22">
        <v>43449</v>
      </c>
      <c r="AF331" s="23" t="s">
        <v>317</v>
      </c>
      <c r="AG331" s="23" t="s">
        <v>1418</v>
      </c>
      <c r="AH331" s="20">
        <v>1</v>
      </c>
      <c r="AI331" s="20" t="s">
        <v>1358</v>
      </c>
      <c r="AJ331" s="20" t="s">
        <v>47</v>
      </c>
      <c r="AK331" s="20" t="s">
        <v>1158</v>
      </c>
    </row>
    <row r="332" spans="1:37" s="20" customFormat="1" ht="63" customHeight="1" x14ac:dyDescent="0.2">
      <c r="A332" s="21" t="s">
        <v>327</v>
      </c>
      <c r="B332" s="22">
        <v>72141103</v>
      </c>
      <c r="C332" s="23" t="s">
        <v>1419</v>
      </c>
      <c r="D332" s="24">
        <v>43048.643750000003</v>
      </c>
      <c r="E332" s="23" t="s">
        <v>1360</v>
      </c>
      <c r="F332" s="23" t="s">
        <v>448</v>
      </c>
      <c r="G332" s="23" t="s">
        <v>1301</v>
      </c>
      <c r="H332" s="25">
        <v>3000000000</v>
      </c>
      <c r="I332" s="25">
        <v>3000000000</v>
      </c>
      <c r="J332" s="23" t="s">
        <v>347</v>
      </c>
      <c r="K332" s="23" t="s">
        <v>45</v>
      </c>
      <c r="L332" s="22" t="s">
        <v>1131</v>
      </c>
      <c r="M332" s="22" t="s">
        <v>1132</v>
      </c>
      <c r="N332" s="21" t="s">
        <v>1149</v>
      </c>
      <c r="O332" s="26" t="s">
        <v>1134</v>
      </c>
      <c r="P332" s="23" t="s">
        <v>1347</v>
      </c>
      <c r="Q332" s="23" t="s">
        <v>1348</v>
      </c>
      <c r="R332" s="23" t="s">
        <v>1349</v>
      </c>
      <c r="S332" s="23">
        <v>180032001</v>
      </c>
      <c r="T332" s="23" t="s">
        <v>1350</v>
      </c>
      <c r="U332" s="22" t="s">
        <v>1351</v>
      </c>
      <c r="V332" s="22" t="s">
        <v>1420</v>
      </c>
      <c r="W332" s="27" t="s">
        <v>1421</v>
      </c>
      <c r="X332" s="28">
        <v>43048.643750000003</v>
      </c>
      <c r="Y332" s="23" t="s">
        <v>1422</v>
      </c>
      <c r="Z332" s="23" t="s">
        <v>1423</v>
      </c>
      <c r="AA332" s="29">
        <f t="shared" ref="AA332:AA395" si="5">+IF(AND(W332="",X332="",Y332="",Z332=""),"",IF(AND(W332&lt;&gt;"",X332="",Y332="",Z332=""),0%,IF(AND(W332&lt;&gt;"",X332&lt;&gt;"",Y332="",Z332=""),33%,IF(AND(W332&lt;&gt;"",X332&lt;&gt;"",Y332&lt;&gt;"",Z332=""),66%,IF(AND(W332&lt;&gt;"",X332&lt;&gt;"",Y332&lt;&gt;"",Z332&lt;&gt;""),100%,"Información incompleta")))))</f>
        <v>1</v>
      </c>
      <c r="AB332" s="22" t="s">
        <v>1424</v>
      </c>
      <c r="AC332" s="22">
        <v>43048</v>
      </c>
      <c r="AD332" s="22">
        <v>43069</v>
      </c>
      <c r="AE332" s="22">
        <v>43449</v>
      </c>
      <c r="AF332" s="23" t="s">
        <v>317</v>
      </c>
      <c r="AG332" s="23" t="s">
        <v>1425</v>
      </c>
      <c r="AH332" s="20">
        <v>1</v>
      </c>
      <c r="AI332" s="20" t="s">
        <v>1426</v>
      </c>
      <c r="AJ332" s="20" t="s">
        <v>47</v>
      </c>
      <c r="AK332" s="20" t="s">
        <v>1158</v>
      </c>
    </row>
    <row r="333" spans="1:37" s="20" customFormat="1" ht="63" customHeight="1" x14ac:dyDescent="0.2">
      <c r="A333" s="21" t="s">
        <v>327</v>
      </c>
      <c r="B333" s="22">
        <v>72141103</v>
      </c>
      <c r="C333" s="23" t="s">
        <v>1427</v>
      </c>
      <c r="D333" s="24">
        <v>43048.633333333331</v>
      </c>
      <c r="E333" s="23" t="s">
        <v>1346</v>
      </c>
      <c r="F333" s="23" t="s">
        <v>448</v>
      </c>
      <c r="G333" s="23" t="s">
        <v>1301</v>
      </c>
      <c r="H333" s="25">
        <v>571904350.79999995</v>
      </c>
      <c r="I333" s="25">
        <v>571904350.79999995</v>
      </c>
      <c r="J333" s="23" t="s">
        <v>347</v>
      </c>
      <c r="K333" s="23" t="s">
        <v>45</v>
      </c>
      <c r="L333" s="22" t="s">
        <v>1131</v>
      </c>
      <c r="M333" s="22" t="s">
        <v>1132</v>
      </c>
      <c r="N333" s="21" t="s">
        <v>1149</v>
      </c>
      <c r="O333" s="26" t="s">
        <v>1134</v>
      </c>
      <c r="P333" s="23" t="s">
        <v>1347</v>
      </c>
      <c r="Q333" s="23" t="s">
        <v>1348</v>
      </c>
      <c r="R333" s="23" t="s">
        <v>1349</v>
      </c>
      <c r="S333" s="23">
        <v>180032001</v>
      </c>
      <c r="T333" s="23" t="s">
        <v>1350</v>
      </c>
      <c r="U333" s="22" t="s">
        <v>1351</v>
      </c>
      <c r="V333" s="22" t="s">
        <v>1428</v>
      </c>
      <c r="W333" s="27" t="s">
        <v>1429</v>
      </c>
      <c r="X333" s="28">
        <v>43048.633333333331</v>
      </c>
      <c r="Y333" s="23" t="s">
        <v>1430</v>
      </c>
      <c r="Z333" s="23" t="s">
        <v>1431</v>
      </c>
      <c r="AA333" s="29">
        <f t="shared" si="5"/>
        <v>1</v>
      </c>
      <c r="AB333" s="22" t="s">
        <v>1432</v>
      </c>
      <c r="AC333" s="22">
        <v>43048</v>
      </c>
      <c r="AD333" s="22">
        <v>43082</v>
      </c>
      <c r="AE333" s="22">
        <v>43449</v>
      </c>
      <c r="AF333" s="23" t="s">
        <v>317</v>
      </c>
      <c r="AG333" s="23" t="s">
        <v>1390</v>
      </c>
      <c r="AH333" s="20">
        <v>1</v>
      </c>
      <c r="AI333" s="20" t="s">
        <v>1376</v>
      </c>
      <c r="AJ333" s="20" t="s">
        <v>47</v>
      </c>
      <c r="AK333" s="20" t="s">
        <v>1158</v>
      </c>
    </row>
    <row r="334" spans="1:37" s="20" customFormat="1" ht="63" customHeight="1" x14ac:dyDescent="0.2">
      <c r="A334" s="21" t="s">
        <v>327</v>
      </c>
      <c r="B334" s="22">
        <v>72141103</v>
      </c>
      <c r="C334" s="23" t="s">
        <v>1433</v>
      </c>
      <c r="D334" s="24">
        <v>43049.336805555555</v>
      </c>
      <c r="E334" s="23" t="s">
        <v>341</v>
      </c>
      <c r="F334" s="23" t="s">
        <v>448</v>
      </c>
      <c r="G334" s="23" t="s">
        <v>1301</v>
      </c>
      <c r="H334" s="25">
        <v>1000000000</v>
      </c>
      <c r="I334" s="25">
        <v>1000000000</v>
      </c>
      <c r="J334" s="23" t="s">
        <v>347</v>
      </c>
      <c r="K334" s="23" t="s">
        <v>45</v>
      </c>
      <c r="L334" s="22" t="s">
        <v>1131</v>
      </c>
      <c r="M334" s="22" t="s">
        <v>1132</v>
      </c>
      <c r="N334" s="21" t="s">
        <v>1149</v>
      </c>
      <c r="O334" s="26" t="s">
        <v>1134</v>
      </c>
      <c r="P334" s="23" t="s">
        <v>1347</v>
      </c>
      <c r="Q334" s="23" t="s">
        <v>1348</v>
      </c>
      <c r="R334" s="23" t="s">
        <v>1349</v>
      </c>
      <c r="S334" s="23">
        <v>180032002</v>
      </c>
      <c r="T334" s="23" t="s">
        <v>1350</v>
      </c>
      <c r="U334" s="22" t="s">
        <v>1351</v>
      </c>
      <c r="V334" s="22" t="s">
        <v>1434</v>
      </c>
      <c r="W334" s="27" t="s">
        <v>1435</v>
      </c>
      <c r="X334" s="28">
        <v>43049.336805555555</v>
      </c>
      <c r="Y334" s="23" t="s">
        <v>1436</v>
      </c>
      <c r="Z334" s="23" t="s">
        <v>1437</v>
      </c>
      <c r="AA334" s="29">
        <f t="shared" si="5"/>
        <v>1</v>
      </c>
      <c r="AB334" s="22" t="s">
        <v>1438</v>
      </c>
      <c r="AC334" s="22">
        <v>43049</v>
      </c>
      <c r="AD334" s="22">
        <v>43049</v>
      </c>
      <c r="AE334" s="22"/>
      <c r="AF334" s="23" t="s">
        <v>325</v>
      </c>
      <c r="AG334" s="23" t="s">
        <v>1439</v>
      </c>
      <c r="AH334" s="20">
        <v>1</v>
      </c>
      <c r="AI334" s="20" t="s">
        <v>1367</v>
      </c>
      <c r="AJ334" s="20" t="s">
        <v>47</v>
      </c>
      <c r="AK334" s="20" t="s">
        <v>1158</v>
      </c>
    </row>
    <row r="335" spans="1:37" s="20" customFormat="1" ht="63" customHeight="1" x14ac:dyDescent="0.2">
      <c r="A335" s="21" t="s">
        <v>327</v>
      </c>
      <c r="B335" s="22">
        <v>72141103</v>
      </c>
      <c r="C335" s="23" t="s">
        <v>1440</v>
      </c>
      <c r="D335" s="24">
        <v>43049.404861111114</v>
      </c>
      <c r="E335" s="23" t="s">
        <v>1346</v>
      </c>
      <c r="F335" s="23" t="s">
        <v>448</v>
      </c>
      <c r="G335" s="23" t="s">
        <v>1301</v>
      </c>
      <c r="H335" s="25">
        <v>404500000</v>
      </c>
      <c r="I335" s="25">
        <v>404500000</v>
      </c>
      <c r="J335" s="23" t="s">
        <v>347</v>
      </c>
      <c r="K335" s="23" t="s">
        <v>45</v>
      </c>
      <c r="L335" s="22" t="s">
        <v>1131</v>
      </c>
      <c r="M335" s="22" t="s">
        <v>1132</v>
      </c>
      <c r="N335" s="21" t="s">
        <v>1149</v>
      </c>
      <c r="O335" s="26" t="s">
        <v>1134</v>
      </c>
      <c r="P335" s="23" t="s">
        <v>1347</v>
      </c>
      <c r="Q335" s="23" t="s">
        <v>1348</v>
      </c>
      <c r="R335" s="23" t="s">
        <v>1349</v>
      </c>
      <c r="S335" s="23">
        <v>180032002</v>
      </c>
      <c r="T335" s="23" t="s">
        <v>1350</v>
      </c>
      <c r="U335" s="22" t="s">
        <v>1351</v>
      </c>
      <c r="V335" s="22" t="s">
        <v>1441</v>
      </c>
      <c r="W335" s="27" t="s">
        <v>1442</v>
      </c>
      <c r="X335" s="28">
        <v>43049.404861111114</v>
      </c>
      <c r="Y335" s="23" t="s">
        <v>1443</v>
      </c>
      <c r="Z335" s="23" t="s">
        <v>1444</v>
      </c>
      <c r="AA335" s="29">
        <f t="shared" si="5"/>
        <v>1</v>
      </c>
      <c r="AB335" s="22" t="s">
        <v>1445</v>
      </c>
      <c r="AC335" s="22">
        <v>43049</v>
      </c>
      <c r="AD335" s="22">
        <v>43087</v>
      </c>
      <c r="AE335" s="22">
        <v>43449</v>
      </c>
      <c r="AF335" s="23" t="s">
        <v>317</v>
      </c>
      <c r="AG335" s="23" t="s">
        <v>1446</v>
      </c>
      <c r="AH335" s="20">
        <v>1</v>
      </c>
      <c r="AI335" s="20" t="s">
        <v>1367</v>
      </c>
      <c r="AJ335" s="20" t="s">
        <v>47</v>
      </c>
      <c r="AK335" s="20" t="s">
        <v>1158</v>
      </c>
    </row>
    <row r="336" spans="1:37" s="20" customFormat="1" ht="63" customHeight="1" x14ac:dyDescent="0.2">
      <c r="A336" s="21" t="s">
        <v>327</v>
      </c>
      <c r="B336" s="22" t="s">
        <v>1447</v>
      </c>
      <c r="C336" s="23" t="s">
        <v>1448</v>
      </c>
      <c r="D336" s="24">
        <v>42828</v>
      </c>
      <c r="E336" s="23" t="s">
        <v>817</v>
      </c>
      <c r="F336" s="23" t="s">
        <v>441</v>
      </c>
      <c r="G336" s="23" t="s">
        <v>1301</v>
      </c>
      <c r="H336" s="25">
        <f>12000000000+15000000000-20166451836</f>
        <v>6833548164</v>
      </c>
      <c r="I336" s="25">
        <f>12000000000+15000000000-20166451836</f>
        <v>6833548164</v>
      </c>
      <c r="J336" s="23" t="s">
        <v>347</v>
      </c>
      <c r="K336" s="23" t="s">
        <v>45</v>
      </c>
      <c r="L336" s="22" t="s">
        <v>1131</v>
      </c>
      <c r="M336" s="22" t="s">
        <v>1132</v>
      </c>
      <c r="N336" s="21" t="s">
        <v>1149</v>
      </c>
      <c r="O336" s="26" t="s">
        <v>1134</v>
      </c>
      <c r="P336" s="23" t="s">
        <v>1449</v>
      </c>
      <c r="Q336" s="23" t="s">
        <v>1450</v>
      </c>
      <c r="R336" s="23" t="s">
        <v>1451</v>
      </c>
      <c r="S336" s="23" t="s">
        <v>1452</v>
      </c>
      <c r="T336" s="23" t="s">
        <v>1453</v>
      </c>
      <c r="U336" s="22" t="s">
        <v>1454</v>
      </c>
      <c r="V336" s="22"/>
      <c r="W336" s="27"/>
      <c r="X336" s="28"/>
      <c r="Y336" s="23"/>
      <c r="Z336" s="23"/>
      <c r="AA336" s="29" t="str">
        <f t="shared" si="5"/>
        <v/>
      </c>
      <c r="AB336" s="22"/>
      <c r="AC336" s="22"/>
      <c r="AD336" s="22"/>
      <c r="AE336" s="22"/>
      <c r="AF336" s="23"/>
      <c r="AG336" s="23"/>
      <c r="AI336" s="20" t="s">
        <v>1455</v>
      </c>
      <c r="AJ336" s="20" t="s">
        <v>47</v>
      </c>
      <c r="AK336" s="20" t="s">
        <v>1158</v>
      </c>
    </row>
    <row r="337" spans="1:37" s="20" customFormat="1" ht="63" customHeight="1" x14ac:dyDescent="0.2">
      <c r="A337" s="21" t="s">
        <v>327</v>
      </c>
      <c r="B337" s="22">
        <v>84111507</v>
      </c>
      <c r="C337" s="23" t="s">
        <v>1456</v>
      </c>
      <c r="D337" s="24">
        <v>43159</v>
      </c>
      <c r="E337" s="23" t="s">
        <v>1457</v>
      </c>
      <c r="F337" s="23" t="s">
        <v>1458</v>
      </c>
      <c r="G337" s="23" t="s">
        <v>352</v>
      </c>
      <c r="H337" s="25">
        <v>1097566000</v>
      </c>
      <c r="I337" s="25">
        <v>1097566000</v>
      </c>
      <c r="J337" s="23" t="s">
        <v>347</v>
      </c>
      <c r="K337" s="23" t="s">
        <v>45</v>
      </c>
      <c r="L337" s="22" t="s">
        <v>1131</v>
      </c>
      <c r="M337" s="22" t="s">
        <v>1132</v>
      </c>
      <c r="N337" s="21" t="s">
        <v>1149</v>
      </c>
      <c r="O337" s="26" t="s">
        <v>1134</v>
      </c>
      <c r="P337" s="23" t="s">
        <v>1268</v>
      </c>
      <c r="Q337" s="23" t="s">
        <v>1459</v>
      </c>
      <c r="R337" s="23" t="s">
        <v>1460</v>
      </c>
      <c r="S337" s="23">
        <v>180072001</v>
      </c>
      <c r="T337" s="23" t="s">
        <v>1461</v>
      </c>
      <c r="U337" s="22" t="s">
        <v>1462</v>
      </c>
      <c r="V337" s="22"/>
      <c r="W337" s="27"/>
      <c r="X337" s="28"/>
      <c r="Y337" s="23"/>
      <c r="Z337" s="23"/>
      <c r="AA337" s="29" t="str">
        <f t="shared" si="5"/>
        <v/>
      </c>
      <c r="AB337" s="22"/>
      <c r="AC337" s="22"/>
      <c r="AD337" s="22"/>
      <c r="AE337" s="22"/>
      <c r="AF337" s="23"/>
      <c r="AG337" s="23"/>
      <c r="AI337" s="20" t="s">
        <v>1463</v>
      </c>
      <c r="AJ337" s="20" t="s">
        <v>47</v>
      </c>
      <c r="AK337" s="20" t="s">
        <v>1158</v>
      </c>
    </row>
    <row r="338" spans="1:37" s="20" customFormat="1" ht="63" customHeight="1" x14ac:dyDescent="0.2">
      <c r="A338" s="21" t="s">
        <v>327</v>
      </c>
      <c r="B338" s="22">
        <v>81101510</v>
      </c>
      <c r="C338" s="23" t="s">
        <v>1464</v>
      </c>
      <c r="D338" s="24">
        <v>43159</v>
      </c>
      <c r="E338" s="23" t="s">
        <v>344</v>
      </c>
      <c r="F338" s="23" t="s">
        <v>1127</v>
      </c>
      <c r="G338" s="23" t="s">
        <v>352</v>
      </c>
      <c r="H338" s="25">
        <v>800000000</v>
      </c>
      <c r="I338" s="25">
        <v>800000000</v>
      </c>
      <c r="J338" s="23" t="s">
        <v>347</v>
      </c>
      <c r="K338" s="23" t="s">
        <v>45</v>
      </c>
      <c r="L338" s="22" t="s">
        <v>1131</v>
      </c>
      <c r="M338" s="22" t="s">
        <v>1132</v>
      </c>
      <c r="N338" s="21" t="s">
        <v>1149</v>
      </c>
      <c r="O338" s="26" t="s">
        <v>1134</v>
      </c>
      <c r="P338" s="23" t="s">
        <v>1268</v>
      </c>
      <c r="Q338" s="23" t="s">
        <v>1465</v>
      </c>
      <c r="R338" s="23" t="s">
        <v>1466</v>
      </c>
      <c r="S338" s="23">
        <v>180038001</v>
      </c>
      <c r="T338" s="23" t="s">
        <v>1271</v>
      </c>
      <c r="U338" s="22" t="s">
        <v>1272</v>
      </c>
      <c r="V338" s="22"/>
      <c r="W338" s="27"/>
      <c r="X338" s="28"/>
      <c r="Y338" s="23"/>
      <c r="Z338" s="23"/>
      <c r="AA338" s="29" t="str">
        <f t="shared" si="5"/>
        <v/>
      </c>
      <c r="AB338" s="22"/>
      <c r="AC338" s="22"/>
      <c r="AD338" s="22"/>
      <c r="AE338" s="22"/>
      <c r="AF338" s="23"/>
      <c r="AG338" s="23"/>
      <c r="AI338" s="20" t="s">
        <v>1333</v>
      </c>
      <c r="AJ338" s="20" t="s">
        <v>47</v>
      </c>
      <c r="AK338" s="20" t="s">
        <v>1158</v>
      </c>
    </row>
    <row r="339" spans="1:37" s="20" customFormat="1" ht="63" customHeight="1" x14ac:dyDescent="0.2">
      <c r="A339" s="21" t="s">
        <v>327</v>
      </c>
      <c r="B339" s="22">
        <v>77100000</v>
      </c>
      <c r="C339" s="23" t="s">
        <v>1467</v>
      </c>
      <c r="D339" s="24">
        <v>43159</v>
      </c>
      <c r="E339" s="23" t="s">
        <v>344</v>
      </c>
      <c r="F339" s="23" t="s">
        <v>1127</v>
      </c>
      <c r="G339" s="23" t="s">
        <v>352</v>
      </c>
      <c r="H339" s="25">
        <v>400000000</v>
      </c>
      <c r="I339" s="25">
        <v>400000000</v>
      </c>
      <c r="J339" s="23" t="s">
        <v>347</v>
      </c>
      <c r="K339" s="23" t="s">
        <v>45</v>
      </c>
      <c r="L339" s="22" t="s">
        <v>1131</v>
      </c>
      <c r="M339" s="22" t="s">
        <v>1132</v>
      </c>
      <c r="N339" s="21" t="s">
        <v>1149</v>
      </c>
      <c r="O339" s="26" t="s">
        <v>1134</v>
      </c>
      <c r="P339" s="23" t="s">
        <v>1268</v>
      </c>
      <c r="Q339" s="23" t="s">
        <v>1465</v>
      </c>
      <c r="R339" s="23" t="s">
        <v>1466</v>
      </c>
      <c r="S339" s="23">
        <v>180038001</v>
      </c>
      <c r="T339" s="23" t="s">
        <v>1271</v>
      </c>
      <c r="U339" s="22" t="s">
        <v>1272</v>
      </c>
      <c r="V339" s="22"/>
      <c r="W339" s="27"/>
      <c r="X339" s="28"/>
      <c r="Y339" s="23"/>
      <c r="Z339" s="23"/>
      <c r="AA339" s="29" t="str">
        <f t="shared" si="5"/>
        <v/>
      </c>
      <c r="AB339" s="22"/>
      <c r="AC339" s="22"/>
      <c r="AD339" s="22"/>
      <c r="AE339" s="22"/>
      <c r="AF339" s="23"/>
      <c r="AG339" s="23"/>
      <c r="AI339" s="20" t="s">
        <v>1333</v>
      </c>
      <c r="AJ339" s="20" t="s">
        <v>47</v>
      </c>
      <c r="AK339" s="20" t="s">
        <v>1158</v>
      </c>
    </row>
    <row r="340" spans="1:37" s="20" customFormat="1" ht="63" customHeight="1" x14ac:dyDescent="0.2">
      <c r="A340" s="21" t="s">
        <v>327</v>
      </c>
      <c r="B340" s="22">
        <v>81101510</v>
      </c>
      <c r="C340" s="23" t="s">
        <v>1468</v>
      </c>
      <c r="D340" s="24">
        <v>43159</v>
      </c>
      <c r="E340" s="23" t="s">
        <v>344</v>
      </c>
      <c r="F340" s="23" t="s">
        <v>1127</v>
      </c>
      <c r="G340" s="23" t="s">
        <v>352</v>
      </c>
      <c r="H340" s="25">
        <v>800000000</v>
      </c>
      <c r="I340" s="25">
        <v>800000000</v>
      </c>
      <c r="J340" s="23" t="s">
        <v>347</v>
      </c>
      <c r="K340" s="23" t="s">
        <v>45</v>
      </c>
      <c r="L340" s="22" t="s">
        <v>1131</v>
      </c>
      <c r="M340" s="22" t="s">
        <v>1132</v>
      </c>
      <c r="N340" s="21" t="s">
        <v>1149</v>
      </c>
      <c r="O340" s="26" t="s">
        <v>1134</v>
      </c>
      <c r="P340" s="23" t="s">
        <v>1268</v>
      </c>
      <c r="Q340" s="23" t="s">
        <v>1465</v>
      </c>
      <c r="R340" s="23" t="s">
        <v>1466</v>
      </c>
      <c r="S340" s="23">
        <v>180038001</v>
      </c>
      <c r="T340" s="23" t="s">
        <v>1271</v>
      </c>
      <c r="U340" s="22" t="s">
        <v>1272</v>
      </c>
      <c r="V340" s="22"/>
      <c r="W340" s="27"/>
      <c r="X340" s="28"/>
      <c r="Y340" s="23"/>
      <c r="Z340" s="23"/>
      <c r="AA340" s="29" t="str">
        <f t="shared" si="5"/>
        <v/>
      </c>
      <c r="AB340" s="22"/>
      <c r="AC340" s="22"/>
      <c r="AD340" s="22"/>
      <c r="AE340" s="22"/>
      <c r="AF340" s="23"/>
      <c r="AG340" s="23"/>
      <c r="AI340" s="20" t="s">
        <v>1333</v>
      </c>
      <c r="AJ340" s="20" t="s">
        <v>47</v>
      </c>
      <c r="AK340" s="20" t="s">
        <v>1158</v>
      </c>
    </row>
    <row r="341" spans="1:37" s="20" customFormat="1" ht="63" customHeight="1" x14ac:dyDescent="0.2">
      <c r="A341" s="21" t="s">
        <v>327</v>
      </c>
      <c r="B341" s="22">
        <v>22101600</v>
      </c>
      <c r="C341" s="23" t="s">
        <v>1469</v>
      </c>
      <c r="D341" s="24">
        <v>43046.727083333331</v>
      </c>
      <c r="E341" s="23" t="s">
        <v>1287</v>
      </c>
      <c r="F341" s="23" t="s">
        <v>353</v>
      </c>
      <c r="G341" s="23" t="s">
        <v>352</v>
      </c>
      <c r="H341" s="25">
        <v>2174556500</v>
      </c>
      <c r="I341" s="25">
        <v>2174556500</v>
      </c>
      <c r="J341" s="23" t="s">
        <v>347</v>
      </c>
      <c r="K341" s="23" t="s">
        <v>45</v>
      </c>
      <c r="L341" s="22" t="s">
        <v>1131</v>
      </c>
      <c r="M341" s="22" t="s">
        <v>1132</v>
      </c>
      <c r="N341" s="21" t="s">
        <v>1149</v>
      </c>
      <c r="O341" s="26" t="s">
        <v>1134</v>
      </c>
      <c r="P341" s="23" t="s">
        <v>1161</v>
      </c>
      <c r="Q341" s="23" t="s">
        <v>1288</v>
      </c>
      <c r="R341" s="23" t="s">
        <v>1289</v>
      </c>
      <c r="S341" s="23">
        <v>180030001</v>
      </c>
      <c r="T341" s="23" t="s">
        <v>1290</v>
      </c>
      <c r="U341" s="22" t="s">
        <v>1291</v>
      </c>
      <c r="V341" s="22" t="s">
        <v>1292</v>
      </c>
      <c r="W341" s="27" t="s">
        <v>1470</v>
      </c>
      <c r="X341" s="28">
        <v>43046.727083333331</v>
      </c>
      <c r="Y341" s="23" t="s">
        <v>1294</v>
      </c>
      <c r="Z341" s="23" t="s">
        <v>1295</v>
      </c>
      <c r="AA341" s="29">
        <f t="shared" si="5"/>
        <v>1</v>
      </c>
      <c r="AB341" s="22" t="s">
        <v>1296</v>
      </c>
      <c r="AC341" s="22">
        <v>43049</v>
      </c>
      <c r="AD341" s="22">
        <v>43102</v>
      </c>
      <c r="AE341" s="22">
        <v>43449</v>
      </c>
      <c r="AF341" s="23" t="s">
        <v>317</v>
      </c>
      <c r="AG341" s="23" t="s">
        <v>1297</v>
      </c>
      <c r="AH341" s="20">
        <v>1</v>
      </c>
      <c r="AI341" s="20" t="s">
        <v>1298</v>
      </c>
      <c r="AJ341" s="20" t="s">
        <v>47</v>
      </c>
      <c r="AK341" s="20" t="s">
        <v>1158</v>
      </c>
    </row>
    <row r="342" spans="1:37" s="20" customFormat="1" ht="63" customHeight="1" x14ac:dyDescent="0.2">
      <c r="A342" s="21" t="s">
        <v>327</v>
      </c>
      <c r="B342" s="22">
        <v>81101510</v>
      </c>
      <c r="C342" s="23" t="s">
        <v>1471</v>
      </c>
      <c r="D342" s="24">
        <v>43131</v>
      </c>
      <c r="E342" s="23" t="s">
        <v>1160</v>
      </c>
      <c r="F342" s="23" t="s">
        <v>677</v>
      </c>
      <c r="G342" s="23" t="s">
        <v>1472</v>
      </c>
      <c r="H342" s="25">
        <v>18000000000</v>
      </c>
      <c r="I342" s="25">
        <v>18000000000</v>
      </c>
      <c r="J342" s="23" t="s">
        <v>49</v>
      </c>
      <c r="K342" s="23" t="s">
        <v>1473</v>
      </c>
      <c r="L342" s="22" t="s">
        <v>1131</v>
      </c>
      <c r="M342" s="22" t="s">
        <v>1132</v>
      </c>
      <c r="N342" s="21" t="s">
        <v>1149</v>
      </c>
      <c r="O342" s="26" t="s">
        <v>1134</v>
      </c>
      <c r="P342" s="23" t="s">
        <v>1268</v>
      </c>
      <c r="Q342" s="23" t="s">
        <v>1465</v>
      </c>
      <c r="R342" s="23" t="s">
        <v>1281</v>
      </c>
      <c r="S342" s="23">
        <v>180038001</v>
      </c>
      <c r="T342" s="23" t="s">
        <v>1271</v>
      </c>
      <c r="U342" s="22" t="s">
        <v>1272</v>
      </c>
      <c r="V342" s="22"/>
      <c r="W342" s="27"/>
      <c r="X342" s="28"/>
      <c r="Y342" s="23"/>
      <c r="Z342" s="23"/>
      <c r="AA342" s="29" t="str">
        <f t="shared" si="5"/>
        <v/>
      </c>
      <c r="AB342" s="22"/>
      <c r="AC342" s="22"/>
      <c r="AD342" s="22"/>
      <c r="AE342" s="22"/>
      <c r="AF342" s="23"/>
      <c r="AG342" s="23"/>
      <c r="AI342" s="20" t="s">
        <v>1474</v>
      </c>
      <c r="AJ342" s="20" t="s">
        <v>517</v>
      </c>
      <c r="AK342" s="20" t="s">
        <v>1146</v>
      </c>
    </row>
    <row r="343" spans="1:37" s="20" customFormat="1" ht="63" customHeight="1" x14ac:dyDescent="0.2">
      <c r="A343" s="21" t="s">
        <v>327</v>
      </c>
      <c r="B343" s="22">
        <v>81101510</v>
      </c>
      <c r="C343" s="23" t="s">
        <v>1475</v>
      </c>
      <c r="D343" s="24">
        <v>43131</v>
      </c>
      <c r="E343" s="23" t="s">
        <v>344</v>
      </c>
      <c r="F343" s="23" t="s">
        <v>1127</v>
      </c>
      <c r="G343" s="23" t="s">
        <v>1472</v>
      </c>
      <c r="H343" s="25">
        <v>2000000000</v>
      </c>
      <c r="I343" s="25">
        <v>2000000000</v>
      </c>
      <c r="J343" s="23" t="s">
        <v>49</v>
      </c>
      <c r="K343" s="23" t="s">
        <v>1473</v>
      </c>
      <c r="L343" s="22" t="s">
        <v>1131</v>
      </c>
      <c r="M343" s="22" t="s">
        <v>1132</v>
      </c>
      <c r="N343" s="21" t="s">
        <v>1149</v>
      </c>
      <c r="O343" s="26" t="s">
        <v>1134</v>
      </c>
      <c r="P343" s="23" t="s">
        <v>1268</v>
      </c>
      <c r="Q343" s="23" t="s">
        <v>1465</v>
      </c>
      <c r="R343" s="23" t="s">
        <v>1281</v>
      </c>
      <c r="S343" s="23">
        <v>180038001</v>
      </c>
      <c r="T343" s="23" t="s">
        <v>1271</v>
      </c>
      <c r="U343" s="22" t="s">
        <v>1272</v>
      </c>
      <c r="V343" s="22"/>
      <c r="W343" s="27"/>
      <c r="X343" s="28"/>
      <c r="Y343" s="23"/>
      <c r="Z343" s="23"/>
      <c r="AA343" s="29" t="str">
        <f t="shared" si="5"/>
        <v/>
      </c>
      <c r="AB343" s="22"/>
      <c r="AC343" s="22"/>
      <c r="AD343" s="22"/>
      <c r="AE343" s="22"/>
      <c r="AF343" s="23"/>
      <c r="AG343" s="23"/>
      <c r="AI343" s="20" t="s">
        <v>1474</v>
      </c>
      <c r="AJ343" s="20" t="s">
        <v>47</v>
      </c>
      <c r="AK343" s="20" t="s">
        <v>1158</v>
      </c>
    </row>
    <row r="344" spans="1:37" s="20" customFormat="1" ht="63" customHeight="1" x14ac:dyDescent="0.2">
      <c r="A344" s="21" t="s">
        <v>327</v>
      </c>
      <c r="B344" s="22" t="s">
        <v>1476</v>
      </c>
      <c r="C344" s="23" t="s">
        <v>1477</v>
      </c>
      <c r="D344" s="24">
        <v>43131</v>
      </c>
      <c r="E344" s="23" t="s">
        <v>341</v>
      </c>
      <c r="F344" s="23" t="s">
        <v>441</v>
      </c>
      <c r="G344" s="23" t="s">
        <v>352</v>
      </c>
      <c r="H344" s="25">
        <v>4189222000</v>
      </c>
      <c r="I344" s="25">
        <v>4189222000</v>
      </c>
      <c r="J344" s="23" t="s">
        <v>347</v>
      </c>
      <c r="K344" s="23" t="s">
        <v>45</v>
      </c>
      <c r="L344" s="22" t="s">
        <v>1131</v>
      </c>
      <c r="M344" s="22" t="s">
        <v>1132</v>
      </c>
      <c r="N344" s="21" t="s">
        <v>1149</v>
      </c>
      <c r="O344" s="26" t="s">
        <v>1134</v>
      </c>
      <c r="P344" s="23" t="s">
        <v>1302</v>
      </c>
      <c r="Q344" s="23" t="s">
        <v>1478</v>
      </c>
      <c r="R344" s="23" t="s">
        <v>1479</v>
      </c>
      <c r="S344" s="23">
        <v>180034001</v>
      </c>
      <c r="T344" s="23" t="s">
        <v>1480</v>
      </c>
      <c r="U344" s="22" t="s">
        <v>1481</v>
      </c>
      <c r="V344" s="22"/>
      <c r="W344" s="27"/>
      <c r="X344" s="28"/>
      <c r="Y344" s="23"/>
      <c r="Z344" s="23"/>
      <c r="AA344" s="29" t="str">
        <f t="shared" si="5"/>
        <v/>
      </c>
      <c r="AB344" s="22"/>
      <c r="AC344" s="22"/>
      <c r="AD344" s="22"/>
      <c r="AE344" s="22"/>
      <c r="AF344" s="23"/>
      <c r="AG344" s="23"/>
      <c r="AI344" s="20" t="s">
        <v>1482</v>
      </c>
      <c r="AJ344" s="20" t="s">
        <v>517</v>
      </c>
      <c r="AK344" s="20" t="s">
        <v>1146</v>
      </c>
    </row>
    <row r="345" spans="1:37" s="20" customFormat="1" ht="63" customHeight="1" x14ac:dyDescent="0.2">
      <c r="A345" s="21" t="s">
        <v>327</v>
      </c>
      <c r="B345" s="22" t="s">
        <v>1128</v>
      </c>
      <c r="C345" s="23" t="s">
        <v>1483</v>
      </c>
      <c r="D345" s="24">
        <v>43131</v>
      </c>
      <c r="E345" s="23" t="s">
        <v>482</v>
      </c>
      <c r="F345" s="23" t="s">
        <v>441</v>
      </c>
      <c r="G345" s="23" t="s">
        <v>352</v>
      </c>
      <c r="H345" s="25">
        <v>126567985</v>
      </c>
      <c r="I345" s="25">
        <v>126567985</v>
      </c>
      <c r="J345" s="23" t="s">
        <v>347</v>
      </c>
      <c r="K345" s="23" t="s">
        <v>45</v>
      </c>
      <c r="L345" s="22" t="s">
        <v>1131</v>
      </c>
      <c r="M345" s="22" t="s">
        <v>1132</v>
      </c>
      <c r="N345" s="21" t="s">
        <v>1149</v>
      </c>
      <c r="O345" s="26" t="s">
        <v>1134</v>
      </c>
      <c r="P345" s="23" t="s">
        <v>1161</v>
      </c>
      <c r="Q345" s="23" t="s">
        <v>1484</v>
      </c>
      <c r="R345" s="23" t="s">
        <v>1163</v>
      </c>
      <c r="S345" s="23">
        <v>180035001</v>
      </c>
      <c r="T345" s="23" t="s">
        <v>1485</v>
      </c>
      <c r="U345" s="22" t="s">
        <v>1165</v>
      </c>
      <c r="V345" s="22"/>
      <c r="W345" s="27"/>
      <c r="X345" s="28"/>
      <c r="Y345" s="23"/>
      <c r="Z345" s="23"/>
      <c r="AA345" s="29" t="str">
        <f t="shared" si="5"/>
        <v/>
      </c>
      <c r="AB345" s="22"/>
      <c r="AC345" s="22"/>
      <c r="AD345" s="22"/>
      <c r="AE345" s="22"/>
      <c r="AF345" s="23"/>
      <c r="AG345" s="23"/>
      <c r="AI345" s="20" t="s">
        <v>1264</v>
      </c>
      <c r="AJ345" s="20" t="s">
        <v>517</v>
      </c>
      <c r="AK345" s="20" t="s">
        <v>1146</v>
      </c>
    </row>
    <row r="346" spans="1:37" s="20" customFormat="1" ht="63" customHeight="1" x14ac:dyDescent="0.2">
      <c r="A346" s="21" t="s">
        <v>327</v>
      </c>
      <c r="B346" s="22" t="s">
        <v>1486</v>
      </c>
      <c r="C346" s="23" t="s">
        <v>1487</v>
      </c>
      <c r="D346" s="24">
        <v>43160</v>
      </c>
      <c r="E346" s="23" t="s">
        <v>1488</v>
      </c>
      <c r="F346" s="23" t="s">
        <v>448</v>
      </c>
      <c r="G346" s="23" t="s">
        <v>352</v>
      </c>
      <c r="H346" s="25">
        <v>500000000</v>
      </c>
      <c r="I346" s="25">
        <v>500000000</v>
      </c>
      <c r="J346" s="23" t="s">
        <v>347</v>
      </c>
      <c r="K346" s="23" t="s">
        <v>45</v>
      </c>
      <c r="L346" s="22" t="s">
        <v>1131</v>
      </c>
      <c r="M346" s="22" t="s">
        <v>1132</v>
      </c>
      <c r="N346" s="21" t="s">
        <v>1149</v>
      </c>
      <c r="O346" s="26" t="s">
        <v>1134</v>
      </c>
      <c r="P346" s="23" t="s">
        <v>1161</v>
      </c>
      <c r="Q346" s="23" t="s">
        <v>1489</v>
      </c>
      <c r="R346" s="23" t="s">
        <v>1490</v>
      </c>
      <c r="S346" s="23" t="s">
        <v>1491</v>
      </c>
      <c r="T346" s="23" t="s">
        <v>1492</v>
      </c>
      <c r="U346" s="22" t="s">
        <v>1493</v>
      </c>
      <c r="V346" s="22"/>
      <c r="W346" s="27"/>
      <c r="X346" s="28"/>
      <c r="Y346" s="23"/>
      <c r="Z346" s="23"/>
      <c r="AA346" s="29" t="str">
        <f t="shared" si="5"/>
        <v/>
      </c>
      <c r="AB346" s="22"/>
      <c r="AC346" s="22"/>
      <c r="AD346" s="22"/>
      <c r="AE346" s="22"/>
      <c r="AF346" s="23"/>
      <c r="AG346" s="23"/>
      <c r="AI346" s="20" t="s">
        <v>1494</v>
      </c>
      <c r="AJ346" s="20" t="s">
        <v>517</v>
      </c>
      <c r="AK346" s="20" t="s">
        <v>1146</v>
      </c>
    </row>
    <row r="347" spans="1:37" s="20" customFormat="1" ht="63" customHeight="1" x14ac:dyDescent="0.2">
      <c r="A347" s="21" t="s">
        <v>327</v>
      </c>
      <c r="B347" s="22">
        <v>72141002</v>
      </c>
      <c r="C347" s="23" t="s">
        <v>1495</v>
      </c>
      <c r="D347" s="24">
        <v>43205</v>
      </c>
      <c r="E347" s="23" t="s">
        <v>1488</v>
      </c>
      <c r="F347" s="23" t="s">
        <v>677</v>
      </c>
      <c r="G347" s="23" t="s">
        <v>352</v>
      </c>
      <c r="H347" s="25">
        <v>1380000000</v>
      </c>
      <c r="I347" s="25">
        <v>1380000000</v>
      </c>
      <c r="J347" s="23" t="s">
        <v>347</v>
      </c>
      <c r="K347" s="23" t="s">
        <v>45</v>
      </c>
      <c r="L347" s="22" t="s">
        <v>1131</v>
      </c>
      <c r="M347" s="22" t="s">
        <v>1132</v>
      </c>
      <c r="N347" s="21" t="s">
        <v>1149</v>
      </c>
      <c r="O347" s="26" t="s">
        <v>1134</v>
      </c>
      <c r="P347" s="23" t="s">
        <v>1161</v>
      </c>
      <c r="Q347" s="23" t="s">
        <v>1489</v>
      </c>
      <c r="R347" s="23" t="s">
        <v>1490</v>
      </c>
      <c r="S347" s="23" t="s">
        <v>1491</v>
      </c>
      <c r="T347" s="23" t="s">
        <v>1492</v>
      </c>
      <c r="U347" s="22" t="s">
        <v>1493</v>
      </c>
      <c r="V347" s="22"/>
      <c r="W347" s="27" t="s">
        <v>1496</v>
      </c>
      <c r="X347" s="28"/>
      <c r="Y347" s="23"/>
      <c r="Z347" s="23"/>
      <c r="AA347" s="29">
        <f t="shared" si="5"/>
        <v>0</v>
      </c>
      <c r="AB347" s="22"/>
      <c r="AC347" s="22"/>
      <c r="AD347" s="22"/>
      <c r="AE347" s="22"/>
      <c r="AF347" s="23"/>
      <c r="AG347" s="23"/>
      <c r="AI347" s="20" t="s">
        <v>1494</v>
      </c>
      <c r="AJ347" s="20" t="s">
        <v>517</v>
      </c>
      <c r="AK347" s="20" t="s">
        <v>1146</v>
      </c>
    </row>
    <row r="348" spans="1:37" s="20" customFormat="1" ht="63" customHeight="1" x14ac:dyDescent="0.2">
      <c r="A348" s="21" t="s">
        <v>327</v>
      </c>
      <c r="B348" s="22">
        <v>81101510</v>
      </c>
      <c r="C348" s="23" t="s">
        <v>1497</v>
      </c>
      <c r="D348" s="24">
        <v>43205</v>
      </c>
      <c r="E348" s="23" t="s">
        <v>342</v>
      </c>
      <c r="F348" s="23" t="s">
        <v>1127</v>
      </c>
      <c r="G348" s="23" t="s">
        <v>352</v>
      </c>
      <c r="H348" s="25">
        <v>120000000</v>
      </c>
      <c r="I348" s="25">
        <v>120000000</v>
      </c>
      <c r="J348" s="23" t="s">
        <v>347</v>
      </c>
      <c r="K348" s="23" t="s">
        <v>45</v>
      </c>
      <c r="L348" s="22" t="s">
        <v>1131</v>
      </c>
      <c r="M348" s="22" t="s">
        <v>1132</v>
      </c>
      <c r="N348" s="21" t="s">
        <v>1149</v>
      </c>
      <c r="O348" s="26" t="s">
        <v>1134</v>
      </c>
      <c r="P348" s="23" t="s">
        <v>1161</v>
      </c>
      <c r="Q348" s="23" t="s">
        <v>1489</v>
      </c>
      <c r="R348" s="23" t="s">
        <v>1490</v>
      </c>
      <c r="S348" s="23" t="s">
        <v>1491</v>
      </c>
      <c r="T348" s="23" t="s">
        <v>1492</v>
      </c>
      <c r="U348" s="22" t="s">
        <v>1493</v>
      </c>
      <c r="V348" s="22"/>
      <c r="W348" s="27" t="s">
        <v>1498</v>
      </c>
      <c r="X348" s="28"/>
      <c r="Y348" s="23"/>
      <c r="Z348" s="23"/>
      <c r="AA348" s="29">
        <f t="shared" si="5"/>
        <v>0</v>
      </c>
      <c r="AB348" s="22"/>
      <c r="AC348" s="22"/>
      <c r="AD348" s="22"/>
      <c r="AE348" s="22"/>
      <c r="AF348" s="23"/>
      <c r="AG348" s="23"/>
      <c r="AI348" s="20" t="s">
        <v>1499</v>
      </c>
      <c r="AJ348" s="20" t="s">
        <v>47</v>
      </c>
      <c r="AK348" s="20" t="s">
        <v>1158</v>
      </c>
    </row>
    <row r="349" spans="1:37" s="20" customFormat="1" ht="63" customHeight="1" x14ac:dyDescent="0.2">
      <c r="A349" s="21" t="s">
        <v>327</v>
      </c>
      <c r="B349" s="22">
        <v>81101510</v>
      </c>
      <c r="C349" s="23" t="s">
        <v>1500</v>
      </c>
      <c r="D349" s="24">
        <v>43159</v>
      </c>
      <c r="E349" s="23" t="s">
        <v>343</v>
      </c>
      <c r="F349" s="23" t="s">
        <v>677</v>
      </c>
      <c r="G349" s="23" t="s">
        <v>1472</v>
      </c>
      <c r="H349" s="25">
        <v>1140000000</v>
      </c>
      <c r="I349" s="25">
        <v>1140000000</v>
      </c>
      <c r="J349" s="23" t="s">
        <v>347</v>
      </c>
      <c r="K349" s="23" t="s">
        <v>45</v>
      </c>
      <c r="L349" s="22" t="s">
        <v>1131</v>
      </c>
      <c r="M349" s="22" t="s">
        <v>1132</v>
      </c>
      <c r="N349" s="21" t="s">
        <v>1149</v>
      </c>
      <c r="O349" s="26" t="s">
        <v>1134</v>
      </c>
      <c r="P349" s="23" t="s">
        <v>1161</v>
      </c>
      <c r="Q349" s="23" t="s">
        <v>1501</v>
      </c>
      <c r="R349" s="23" t="s">
        <v>1502</v>
      </c>
      <c r="S349" s="23">
        <v>180115001</v>
      </c>
      <c r="T349" s="23" t="s">
        <v>1503</v>
      </c>
      <c r="U349" s="22" t="s">
        <v>1504</v>
      </c>
      <c r="V349" s="22"/>
      <c r="W349" s="27"/>
      <c r="X349" s="28"/>
      <c r="Y349" s="23"/>
      <c r="Z349" s="23"/>
      <c r="AA349" s="29" t="str">
        <f t="shared" si="5"/>
        <v/>
      </c>
      <c r="AB349" s="22"/>
      <c r="AC349" s="22"/>
      <c r="AD349" s="22"/>
      <c r="AE349" s="22"/>
      <c r="AF349" s="23"/>
      <c r="AG349" s="23"/>
      <c r="AI349" s="20" t="s">
        <v>1474</v>
      </c>
      <c r="AJ349" s="20" t="s">
        <v>517</v>
      </c>
      <c r="AK349" s="20" t="s">
        <v>1146</v>
      </c>
    </row>
    <row r="350" spans="1:37" s="20" customFormat="1" ht="63" customHeight="1" x14ac:dyDescent="0.2">
      <c r="A350" s="21" t="s">
        <v>327</v>
      </c>
      <c r="B350" s="22">
        <v>81101510</v>
      </c>
      <c r="C350" s="23" t="s">
        <v>1505</v>
      </c>
      <c r="D350" s="24">
        <v>43159</v>
      </c>
      <c r="E350" s="23" t="s">
        <v>343</v>
      </c>
      <c r="F350" s="23" t="s">
        <v>1127</v>
      </c>
      <c r="G350" s="23" t="s">
        <v>1472</v>
      </c>
      <c r="H350" s="25">
        <v>127000000</v>
      </c>
      <c r="I350" s="25">
        <v>127000000</v>
      </c>
      <c r="J350" s="23" t="s">
        <v>347</v>
      </c>
      <c r="K350" s="23" t="s">
        <v>45</v>
      </c>
      <c r="L350" s="22" t="s">
        <v>1131</v>
      </c>
      <c r="M350" s="22" t="s">
        <v>1132</v>
      </c>
      <c r="N350" s="21" t="s">
        <v>1149</v>
      </c>
      <c r="O350" s="26" t="s">
        <v>1134</v>
      </c>
      <c r="P350" s="23" t="s">
        <v>1161</v>
      </c>
      <c r="Q350" s="23" t="s">
        <v>1501</v>
      </c>
      <c r="R350" s="23" t="s">
        <v>1502</v>
      </c>
      <c r="S350" s="23">
        <v>180115001</v>
      </c>
      <c r="T350" s="23" t="s">
        <v>1503</v>
      </c>
      <c r="U350" s="22" t="s">
        <v>1504</v>
      </c>
      <c r="V350" s="22"/>
      <c r="W350" s="27"/>
      <c r="X350" s="28"/>
      <c r="Y350" s="23"/>
      <c r="Z350" s="23"/>
      <c r="AA350" s="29" t="str">
        <f t="shared" si="5"/>
        <v/>
      </c>
      <c r="AB350" s="22"/>
      <c r="AC350" s="22"/>
      <c r="AD350" s="22"/>
      <c r="AE350" s="22"/>
      <c r="AF350" s="23"/>
      <c r="AG350" s="23"/>
      <c r="AI350" s="20" t="s">
        <v>1474</v>
      </c>
      <c r="AJ350" s="20" t="s">
        <v>47</v>
      </c>
      <c r="AK350" s="20" t="s">
        <v>1158</v>
      </c>
    </row>
    <row r="351" spans="1:37" s="20" customFormat="1" ht="63" customHeight="1" x14ac:dyDescent="0.2">
      <c r="A351" s="21" t="s">
        <v>327</v>
      </c>
      <c r="B351" s="22">
        <v>81101505</v>
      </c>
      <c r="C351" s="23" t="s">
        <v>1506</v>
      </c>
      <c r="D351" s="24">
        <v>43159</v>
      </c>
      <c r="E351" s="23" t="s">
        <v>1507</v>
      </c>
      <c r="F351" s="23" t="s">
        <v>677</v>
      </c>
      <c r="G351" s="23" t="s">
        <v>1472</v>
      </c>
      <c r="H351" s="25">
        <v>1140000000</v>
      </c>
      <c r="I351" s="25">
        <v>1140000000</v>
      </c>
      <c r="J351" s="23" t="s">
        <v>347</v>
      </c>
      <c r="K351" s="23" t="s">
        <v>45</v>
      </c>
      <c r="L351" s="22" t="s">
        <v>1131</v>
      </c>
      <c r="M351" s="22" t="s">
        <v>1132</v>
      </c>
      <c r="N351" s="21" t="s">
        <v>1149</v>
      </c>
      <c r="O351" s="26" t="s">
        <v>1134</v>
      </c>
      <c r="P351" s="23" t="s">
        <v>1161</v>
      </c>
      <c r="Q351" s="23" t="s">
        <v>1501</v>
      </c>
      <c r="R351" s="23" t="s">
        <v>1502</v>
      </c>
      <c r="S351" s="23">
        <v>180115001</v>
      </c>
      <c r="T351" s="23" t="s">
        <v>1503</v>
      </c>
      <c r="U351" s="22" t="s">
        <v>1504</v>
      </c>
      <c r="V351" s="22"/>
      <c r="W351" s="27"/>
      <c r="X351" s="28"/>
      <c r="Y351" s="23"/>
      <c r="Z351" s="23"/>
      <c r="AA351" s="29" t="str">
        <f t="shared" si="5"/>
        <v/>
      </c>
      <c r="AB351" s="22"/>
      <c r="AC351" s="22"/>
      <c r="AD351" s="22"/>
      <c r="AE351" s="22"/>
      <c r="AF351" s="23"/>
      <c r="AG351" s="23"/>
      <c r="AI351" s="20" t="s">
        <v>1474</v>
      </c>
      <c r="AJ351" s="20" t="s">
        <v>517</v>
      </c>
      <c r="AK351" s="20" t="s">
        <v>1146</v>
      </c>
    </row>
    <row r="352" spans="1:37" s="20" customFormat="1" ht="63" customHeight="1" x14ac:dyDescent="0.2">
      <c r="A352" s="21" t="s">
        <v>327</v>
      </c>
      <c r="B352" s="22">
        <v>81101505</v>
      </c>
      <c r="C352" s="23" t="s">
        <v>1508</v>
      </c>
      <c r="D352" s="24">
        <v>43159</v>
      </c>
      <c r="E352" s="23" t="s">
        <v>1507</v>
      </c>
      <c r="F352" s="23" t="s">
        <v>1127</v>
      </c>
      <c r="G352" s="23" t="s">
        <v>1472</v>
      </c>
      <c r="H352" s="25">
        <v>127000000</v>
      </c>
      <c r="I352" s="25">
        <v>127000000</v>
      </c>
      <c r="J352" s="23" t="s">
        <v>347</v>
      </c>
      <c r="K352" s="23" t="s">
        <v>45</v>
      </c>
      <c r="L352" s="22" t="s">
        <v>1131</v>
      </c>
      <c r="M352" s="22" t="s">
        <v>1132</v>
      </c>
      <c r="N352" s="21" t="s">
        <v>1149</v>
      </c>
      <c r="O352" s="26" t="s">
        <v>1134</v>
      </c>
      <c r="P352" s="23" t="s">
        <v>1161</v>
      </c>
      <c r="Q352" s="23" t="s">
        <v>1501</v>
      </c>
      <c r="R352" s="23" t="s">
        <v>1502</v>
      </c>
      <c r="S352" s="23">
        <v>180115001</v>
      </c>
      <c r="T352" s="23" t="s">
        <v>1503</v>
      </c>
      <c r="U352" s="22" t="s">
        <v>1504</v>
      </c>
      <c r="V352" s="22"/>
      <c r="W352" s="27"/>
      <c r="X352" s="28"/>
      <c r="Y352" s="23"/>
      <c r="Z352" s="23"/>
      <c r="AA352" s="29" t="str">
        <f t="shared" si="5"/>
        <v/>
      </c>
      <c r="AB352" s="22"/>
      <c r="AC352" s="22"/>
      <c r="AD352" s="22"/>
      <c r="AE352" s="22"/>
      <c r="AF352" s="23"/>
      <c r="AG352" s="23"/>
      <c r="AI352" s="20" t="s">
        <v>1474</v>
      </c>
      <c r="AJ352" s="20" t="s">
        <v>47</v>
      </c>
      <c r="AK352" s="20" t="s">
        <v>1158</v>
      </c>
    </row>
    <row r="353" spans="1:37" s="20" customFormat="1" ht="63" customHeight="1" x14ac:dyDescent="0.2">
      <c r="A353" s="21" t="s">
        <v>327</v>
      </c>
      <c r="B353" s="22">
        <v>81101505</v>
      </c>
      <c r="C353" s="23" t="s">
        <v>1509</v>
      </c>
      <c r="D353" s="24">
        <v>43159</v>
      </c>
      <c r="E353" s="23" t="s">
        <v>1507</v>
      </c>
      <c r="F353" s="23" t="s">
        <v>677</v>
      </c>
      <c r="G353" s="23" t="s">
        <v>1472</v>
      </c>
      <c r="H353" s="25">
        <v>1140000000</v>
      </c>
      <c r="I353" s="25">
        <v>1140000000</v>
      </c>
      <c r="J353" s="23" t="s">
        <v>347</v>
      </c>
      <c r="K353" s="23" t="s">
        <v>45</v>
      </c>
      <c r="L353" s="22" t="s">
        <v>1131</v>
      </c>
      <c r="M353" s="22" t="s">
        <v>1132</v>
      </c>
      <c r="N353" s="21" t="s">
        <v>1149</v>
      </c>
      <c r="O353" s="26" t="s">
        <v>1134</v>
      </c>
      <c r="P353" s="23" t="s">
        <v>1161</v>
      </c>
      <c r="Q353" s="23" t="s">
        <v>1501</v>
      </c>
      <c r="R353" s="23" t="s">
        <v>1502</v>
      </c>
      <c r="S353" s="23">
        <v>180115001</v>
      </c>
      <c r="T353" s="23" t="s">
        <v>1503</v>
      </c>
      <c r="U353" s="22" t="s">
        <v>1504</v>
      </c>
      <c r="V353" s="22"/>
      <c r="W353" s="27"/>
      <c r="X353" s="28"/>
      <c r="Y353" s="23"/>
      <c r="Z353" s="23"/>
      <c r="AA353" s="29" t="str">
        <f t="shared" si="5"/>
        <v/>
      </c>
      <c r="AB353" s="22"/>
      <c r="AC353" s="22"/>
      <c r="AD353" s="22"/>
      <c r="AE353" s="22"/>
      <c r="AF353" s="23"/>
      <c r="AG353" s="23"/>
      <c r="AI353" s="20" t="s">
        <v>1474</v>
      </c>
      <c r="AJ353" s="20" t="s">
        <v>517</v>
      </c>
      <c r="AK353" s="20" t="s">
        <v>1146</v>
      </c>
    </row>
    <row r="354" spans="1:37" s="20" customFormat="1" ht="63" customHeight="1" x14ac:dyDescent="0.2">
      <c r="A354" s="21" t="s">
        <v>327</v>
      </c>
      <c r="B354" s="22">
        <v>81101505</v>
      </c>
      <c r="C354" s="23" t="s">
        <v>1510</v>
      </c>
      <c r="D354" s="24">
        <v>43159</v>
      </c>
      <c r="E354" s="23" t="s">
        <v>1507</v>
      </c>
      <c r="F354" s="23" t="s">
        <v>1127</v>
      </c>
      <c r="G354" s="23" t="s">
        <v>1472</v>
      </c>
      <c r="H354" s="25">
        <v>127000000</v>
      </c>
      <c r="I354" s="25">
        <v>127000000</v>
      </c>
      <c r="J354" s="23" t="s">
        <v>347</v>
      </c>
      <c r="K354" s="23" t="s">
        <v>45</v>
      </c>
      <c r="L354" s="22" t="s">
        <v>1131</v>
      </c>
      <c r="M354" s="22" t="s">
        <v>1132</v>
      </c>
      <c r="N354" s="21" t="s">
        <v>1149</v>
      </c>
      <c r="O354" s="26" t="s">
        <v>1134</v>
      </c>
      <c r="P354" s="23" t="s">
        <v>1161</v>
      </c>
      <c r="Q354" s="23" t="s">
        <v>1501</v>
      </c>
      <c r="R354" s="23" t="s">
        <v>1502</v>
      </c>
      <c r="S354" s="23">
        <v>180115001</v>
      </c>
      <c r="T354" s="23" t="s">
        <v>1503</v>
      </c>
      <c r="U354" s="22" t="s">
        <v>1504</v>
      </c>
      <c r="V354" s="22"/>
      <c r="W354" s="27"/>
      <c r="X354" s="28"/>
      <c r="Y354" s="23"/>
      <c r="Z354" s="23"/>
      <c r="AA354" s="29" t="str">
        <f t="shared" si="5"/>
        <v/>
      </c>
      <c r="AB354" s="22"/>
      <c r="AC354" s="22"/>
      <c r="AD354" s="22"/>
      <c r="AE354" s="22"/>
      <c r="AF354" s="23"/>
      <c r="AG354" s="23"/>
      <c r="AI354" s="20" t="s">
        <v>1474</v>
      </c>
      <c r="AJ354" s="20" t="s">
        <v>47</v>
      </c>
      <c r="AK354" s="20" t="s">
        <v>1158</v>
      </c>
    </row>
    <row r="355" spans="1:37" s="20" customFormat="1" ht="63" customHeight="1" x14ac:dyDescent="0.2">
      <c r="A355" s="21" t="s">
        <v>327</v>
      </c>
      <c r="B355" s="22">
        <v>81101505</v>
      </c>
      <c r="C355" s="23" t="s">
        <v>1511</v>
      </c>
      <c r="D355" s="24" t="s">
        <v>677</v>
      </c>
      <c r="E355" s="23" t="s">
        <v>1472</v>
      </c>
      <c r="F355" s="23" t="s">
        <v>677</v>
      </c>
      <c r="G355" s="23" t="s">
        <v>1472</v>
      </c>
      <c r="H355" s="25">
        <v>1140000000</v>
      </c>
      <c r="I355" s="25">
        <v>1140000000</v>
      </c>
      <c r="J355" s="23" t="s">
        <v>347</v>
      </c>
      <c r="K355" s="23" t="s">
        <v>45</v>
      </c>
      <c r="L355" s="22" t="s">
        <v>1131</v>
      </c>
      <c r="M355" s="22" t="s">
        <v>1132</v>
      </c>
      <c r="N355" s="21" t="s">
        <v>1149</v>
      </c>
      <c r="O355" s="26" t="s">
        <v>1134</v>
      </c>
      <c r="P355" s="23" t="s">
        <v>1161</v>
      </c>
      <c r="Q355" s="23" t="s">
        <v>1501</v>
      </c>
      <c r="R355" s="23" t="s">
        <v>1502</v>
      </c>
      <c r="S355" s="23">
        <v>180115001</v>
      </c>
      <c r="T355" s="23" t="s">
        <v>1503</v>
      </c>
      <c r="U355" s="22" t="s">
        <v>1504</v>
      </c>
      <c r="V355" s="22"/>
      <c r="W355" s="27"/>
      <c r="X355" s="28"/>
      <c r="Y355" s="23" t="s">
        <v>1118</v>
      </c>
      <c r="Z355" s="23"/>
      <c r="AA355" s="29" t="str">
        <f t="shared" si="5"/>
        <v/>
      </c>
      <c r="AB355" s="22"/>
      <c r="AC355" s="22"/>
      <c r="AD355" s="22"/>
      <c r="AE355" s="22"/>
      <c r="AF355" s="23"/>
      <c r="AG355" s="23"/>
      <c r="AI355" s="20" t="s">
        <v>1474</v>
      </c>
      <c r="AJ355" s="20" t="s">
        <v>517</v>
      </c>
      <c r="AK355" s="20" t="s">
        <v>1146</v>
      </c>
    </row>
    <row r="356" spans="1:37" s="20" customFormat="1" ht="63" customHeight="1" x14ac:dyDescent="0.2">
      <c r="A356" s="21" t="s">
        <v>327</v>
      </c>
      <c r="B356" s="22">
        <v>81101505</v>
      </c>
      <c r="C356" s="23" t="s">
        <v>1512</v>
      </c>
      <c r="D356" s="24" t="s">
        <v>1127</v>
      </c>
      <c r="E356" s="23" t="s">
        <v>1472</v>
      </c>
      <c r="F356" s="23" t="s">
        <v>1127</v>
      </c>
      <c r="G356" s="23" t="s">
        <v>1472</v>
      </c>
      <c r="H356" s="25">
        <f>127000000+1376161</f>
        <v>128376161</v>
      </c>
      <c r="I356" s="25">
        <f>127000000+1376161</f>
        <v>128376161</v>
      </c>
      <c r="J356" s="23" t="s">
        <v>347</v>
      </c>
      <c r="K356" s="23" t="s">
        <v>45</v>
      </c>
      <c r="L356" s="22" t="s">
        <v>1131</v>
      </c>
      <c r="M356" s="22" t="s">
        <v>1132</v>
      </c>
      <c r="N356" s="21" t="s">
        <v>1149</v>
      </c>
      <c r="O356" s="26" t="s">
        <v>1134</v>
      </c>
      <c r="P356" s="23" t="s">
        <v>1161</v>
      </c>
      <c r="Q356" s="23" t="s">
        <v>1501</v>
      </c>
      <c r="R356" s="23" t="s">
        <v>1502</v>
      </c>
      <c r="S356" s="23">
        <v>180115001</v>
      </c>
      <c r="T356" s="23" t="s">
        <v>1503</v>
      </c>
      <c r="U356" s="22" t="s">
        <v>1504</v>
      </c>
      <c r="V356" s="22"/>
      <c r="W356" s="27"/>
      <c r="X356" s="28"/>
      <c r="Y356" s="23" t="s">
        <v>1118</v>
      </c>
      <c r="Z356" s="23"/>
      <c r="AA356" s="29" t="str">
        <f t="shared" si="5"/>
        <v/>
      </c>
      <c r="AB356" s="22"/>
      <c r="AC356" s="22"/>
      <c r="AD356" s="22"/>
      <c r="AE356" s="22"/>
      <c r="AF356" s="23"/>
      <c r="AG356" s="23"/>
      <c r="AI356" s="20" t="s">
        <v>1474</v>
      </c>
      <c r="AJ356" s="20" t="s">
        <v>47</v>
      </c>
      <c r="AK356" s="20" t="s">
        <v>1158</v>
      </c>
    </row>
    <row r="357" spans="1:37" s="20" customFormat="1" ht="63" customHeight="1" x14ac:dyDescent="0.2">
      <c r="A357" s="21" t="s">
        <v>327</v>
      </c>
      <c r="B357" s="22">
        <v>95121511</v>
      </c>
      <c r="C357" s="23" t="s">
        <v>1513</v>
      </c>
      <c r="D357" s="24">
        <v>43131</v>
      </c>
      <c r="E357" s="23" t="s">
        <v>344</v>
      </c>
      <c r="F357" s="23" t="s">
        <v>448</v>
      </c>
      <c r="G357" s="23" t="s">
        <v>352</v>
      </c>
      <c r="H357" s="25">
        <f>900000000+1977880263</f>
        <v>2877880263</v>
      </c>
      <c r="I357" s="25">
        <f>900000000+1977880263</f>
        <v>2877880263</v>
      </c>
      <c r="J357" s="23" t="s">
        <v>347</v>
      </c>
      <c r="K357" s="23" t="s">
        <v>45</v>
      </c>
      <c r="L357" s="22" t="s">
        <v>1131</v>
      </c>
      <c r="M357" s="22" t="s">
        <v>1132</v>
      </c>
      <c r="N357" s="21" t="s">
        <v>1149</v>
      </c>
      <c r="O357" s="26" t="s">
        <v>1134</v>
      </c>
      <c r="P357" s="23" t="s">
        <v>1449</v>
      </c>
      <c r="Q357" s="23" t="s">
        <v>1514</v>
      </c>
      <c r="R357" s="23" t="s">
        <v>1515</v>
      </c>
      <c r="S357" s="23">
        <v>180043001</v>
      </c>
      <c r="T357" s="23" t="s">
        <v>1516</v>
      </c>
      <c r="U357" s="22" t="s">
        <v>1517</v>
      </c>
      <c r="V357" s="22"/>
      <c r="W357" s="27"/>
      <c r="X357" s="28"/>
      <c r="Y357" s="23"/>
      <c r="Z357" s="23"/>
      <c r="AA357" s="29" t="str">
        <f t="shared" si="5"/>
        <v/>
      </c>
      <c r="AB357" s="22"/>
      <c r="AC357" s="22"/>
      <c r="AD357" s="22"/>
      <c r="AE357" s="22"/>
      <c r="AF357" s="23"/>
      <c r="AG357" s="23"/>
      <c r="AI357" s="20" t="s">
        <v>1455</v>
      </c>
      <c r="AJ357" s="20" t="s">
        <v>47</v>
      </c>
      <c r="AK357" s="20" t="s">
        <v>1158</v>
      </c>
    </row>
    <row r="358" spans="1:37" s="20" customFormat="1" ht="63" customHeight="1" x14ac:dyDescent="0.2">
      <c r="A358" s="21" t="s">
        <v>327</v>
      </c>
      <c r="B358" s="22">
        <v>95121511</v>
      </c>
      <c r="C358" s="23" t="s">
        <v>1518</v>
      </c>
      <c r="D358" s="24">
        <v>43131</v>
      </c>
      <c r="E358" s="23" t="s">
        <v>342</v>
      </c>
      <c r="F358" s="23" t="s">
        <v>448</v>
      </c>
      <c r="G358" s="23" t="s">
        <v>352</v>
      </c>
      <c r="H358" s="25">
        <f>(2600000000-350000000)+350000000</f>
        <v>2600000000</v>
      </c>
      <c r="I358" s="25">
        <f>(2600000000-350000000)+350000000</f>
        <v>2600000000</v>
      </c>
      <c r="J358" s="23" t="s">
        <v>347</v>
      </c>
      <c r="K358" s="23" t="s">
        <v>45</v>
      </c>
      <c r="L358" s="22" t="s">
        <v>1131</v>
      </c>
      <c r="M358" s="22" t="s">
        <v>1132</v>
      </c>
      <c r="N358" s="21" t="s">
        <v>1149</v>
      </c>
      <c r="O358" s="26" t="s">
        <v>1134</v>
      </c>
      <c r="P358" s="23" t="s">
        <v>1449</v>
      </c>
      <c r="Q358" s="23" t="s">
        <v>1519</v>
      </c>
      <c r="R358" s="23" t="s">
        <v>1520</v>
      </c>
      <c r="S358" s="23">
        <v>180114001</v>
      </c>
      <c r="T358" s="23" t="s">
        <v>1516</v>
      </c>
      <c r="U358" s="22" t="s">
        <v>1521</v>
      </c>
      <c r="V358" s="22"/>
      <c r="W358" s="27"/>
      <c r="X358" s="28"/>
      <c r="Y358" s="23"/>
      <c r="Z358" s="23"/>
      <c r="AA358" s="29" t="str">
        <f t="shared" si="5"/>
        <v/>
      </c>
      <c r="AB358" s="22"/>
      <c r="AC358" s="22"/>
      <c r="AD358" s="22"/>
      <c r="AE358" s="22"/>
      <c r="AF358" s="23"/>
      <c r="AG358" s="23"/>
      <c r="AI358" s="20" t="s">
        <v>1455</v>
      </c>
      <c r="AJ358" s="20" t="s">
        <v>47</v>
      </c>
      <c r="AK358" s="20" t="s">
        <v>1158</v>
      </c>
    </row>
    <row r="359" spans="1:37" s="20" customFormat="1" ht="63" customHeight="1" x14ac:dyDescent="0.2">
      <c r="A359" s="21" t="s">
        <v>327</v>
      </c>
      <c r="B359" s="22" t="s">
        <v>1522</v>
      </c>
      <c r="C359" s="23" t="s">
        <v>1523</v>
      </c>
      <c r="D359" s="24">
        <v>43131</v>
      </c>
      <c r="E359" s="23" t="s">
        <v>345</v>
      </c>
      <c r="F359" s="23" t="s">
        <v>448</v>
      </c>
      <c r="G359" s="23" t="s">
        <v>352</v>
      </c>
      <c r="H359" s="25">
        <v>6280557949</v>
      </c>
      <c r="I359" s="25">
        <v>6280557949</v>
      </c>
      <c r="J359" s="23" t="s">
        <v>347</v>
      </c>
      <c r="K359" s="23" t="s">
        <v>45</v>
      </c>
      <c r="L359" s="22" t="s">
        <v>1131</v>
      </c>
      <c r="M359" s="22" t="s">
        <v>1132</v>
      </c>
      <c r="N359" s="21" t="s">
        <v>1149</v>
      </c>
      <c r="O359" s="26" t="s">
        <v>1134</v>
      </c>
      <c r="P359" s="23" t="s">
        <v>1347</v>
      </c>
      <c r="Q359" s="23" t="s">
        <v>1524</v>
      </c>
      <c r="R359" s="23" t="s">
        <v>1349</v>
      </c>
      <c r="S359" s="23">
        <v>180032001</v>
      </c>
      <c r="T359" s="23" t="s">
        <v>1525</v>
      </c>
      <c r="U359" s="22" t="s">
        <v>1526</v>
      </c>
      <c r="V359" s="22"/>
      <c r="W359" s="27"/>
      <c r="X359" s="28"/>
      <c r="Y359" s="23"/>
      <c r="Z359" s="23"/>
      <c r="AA359" s="29" t="str">
        <f t="shared" si="5"/>
        <v/>
      </c>
      <c r="AB359" s="22"/>
      <c r="AC359" s="22"/>
      <c r="AD359" s="22"/>
      <c r="AE359" s="22"/>
      <c r="AF359" s="23"/>
      <c r="AG359" s="23"/>
      <c r="AI359" s="20" t="s">
        <v>1455</v>
      </c>
      <c r="AJ359" s="20" t="s">
        <v>47</v>
      </c>
      <c r="AK359" s="20" t="s">
        <v>1158</v>
      </c>
    </row>
    <row r="360" spans="1:37" s="20" customFormat="1" ht="63" customHeight="1" x14ac:dyDescent="0.2">
      <c r="A360" s="21" t="s">
        <v>327</v>
      </c>
      <c r="B360" s="22" t="s">
        <v>1527</v>
      </c>
      <c r="C360" s="23" t="s">
        <v>1528</v>
      </c>
      <c r="D360" s="24">
        <v>43131</v>
      </c>
      <c r="E360" s="23" t="s">
        <v>1529</v>
      </c>
      <c r="F360" s="23" t="s">
        <v>448</v>
      </c>
      <c r="G360" s="23" t="s">
        <v>352</v>
      </c>
      <c r="H360" s="25">
        <v>2500000000</v>
      </c>
      <c r="I360" s="25">
        <v>2500000000</v>
      </c>
      <c r="J360" s="23" t="s">
        <v>347</v>
      </c>
      <c r="K360" s="23" t="s">
        <v>45</v>
      </c>
      <c r="L360" s="22" t="s">
        <v>1131</v>
      </c>
      <c r="M360" s="22" t="s">
        <v>1132</v>
      </c>
      <c r="N360" s="21" t="s">
        <v>1149</v>
      </c>
      <c r="O360" s="26" t="s">
        <v>1134</v>
      </c>
      <c r="P360" s="23" t="s">
        <v>1347</v>
      </c>
      <c r="Q360" s="23" t="s">
        <v>1530</v>
      </c>
      <c r="R360" s="23" t="s">
        <v>1531</v>
      </c>
      <c r="S360" s="23">
        <v>180070001</v>
      </c>
      <c r="T360" s="23" t="s">
        <v>1532</v>
      </c>
      <c r="U360" s="22" t="s">
        <v>1533</v>
      </c>
      <c r="V360" s="22"/>
      <c r="W360" s="27"/>
      <c r="X360" s="28"/>
      <c r="Y360" s="23"/>
      <c r="Z360" s="23"/>
      <c r="AA360" s="29" t="str">
        <f t="shared" si="5"/>
        <v/>
      </c>
      <c r="AB360" s="22"/>
      <c r="AC360" s="22"/>
      <c r="AD360" s="22"/>
      <c r="AE360" s="22"/>
      <c r="AF360" s="23"/>
      <c r="AG360" s="23"/>
      <c r="AI360" s="20" t="s">
        <v>1455</v>
      </c>
      <c r="AJ360" s="20" t="s">
        <v>47</v>
      </c>
      <c r="AK360" s="20" t="s">
        <v>1158</v>
      </c>
    </row>
    <row r="361" spans="1:37" s="20" customFormat="1" ht="63" customHeight="1" x14ac:dyDescent="0.2">
      <c r="A361" s="21" t="s">
        <v>327</v>
      </c>
      <c r="B361" s="22">
        <v>72141003</v>
      </c>
      <c r="C361" s="23" t="s">
        <v>1534</v>
      </c>
      <c r="D361" s="24">
        <v>43131</v>
      </c>
      <c r="E361" s="23" t="s">
        <v>817</v>
      </c>
      <c r="F361" s="23" t="s">
        <v>448</v>
      </c>
      <c r="G361" s="23" t="s">
        <v>352</v>
      </c>
      <c r="H361" s="25">
        <v>400000000</v>
      </c>
      <c r="I361" s="25">
        <v>400000000</v>
      </c>
      <c r="J361" s="23" t="s">
        <v>347</v>
      </c>
      <c r="K361" s="23" t="s">
        <v>45</v>
      </c>
      <c r="L361" s="22" t="s">
        <v>1131</v>
      </c>
      <c r="M361" s="22" t="s">
        <v>1132</v>
      </c>
      <c r="N361" s="21" t="s">
        <v>1149</v>
      </c>
      <c r="O361" s="26" t="s">
        <v>1134</v>
      </c>
      <c r="P361" s="23" t="s">
        <v>1535</v>
      </c>
      <c r="Q361" s="23" t="s">
        <v>1536</v>
      </c>
      <c r="R361" s="23" t="s">
        <v>1537</v>
      </c>
      <c r="S361" s="23">
        <v>180039001</v>
      </c>
      <c r="T361" s="23" t="s">
        <v>1538</v>
      </c>
      <c r="U361" s="22" t="s">
        <v>1539</v>
      </c>
      <c r="V361" s="22"/>
      <c r="W361" s="27"/>
      <c r="X361" s="28"/>
      <c r="Y361" s="23"/>
      <c r="Z361" s="23"/>
      <c r="AA361" s="29" t="str">
        <f t="shared" si="5"/>
        <v/>
      </c>
      <c r="AB361" s="22"/>
      <c r="AC361" s="22"/>
      <c r="AD361" s="22"/>
      <c r="AE361" s="22"/>
      <c r="AF361" s="23"/>
      <c r="AG361" s="23"/>
      <c r="AI361" s="20" t="s">
        <v>1455</v>
      </c>
      <c r="AJ361" s="20" t="s">
        <v>47</v>
      </c>
      <c r="AK361" s="20" t="s">
        <v>1158</v>
      </c>
    </row>
    <row r="362" spans="1:37" s="20" customFormat="1" ht="63" customHeight="1" x14ac:dyDescent="0.2">
      <c r="A362" s="21" t="s">
        <v>327</v>
      </c>
      <c r="B362" s="22">
        <v>81101605</v>
      </c>
      <c r="C362" s="23" t="s">
        <v>1540</v>
      </c>
      <c r="D362" s="24">
        <v>43131</v>
      </c>
      <c r="E362" s="23" t="s">
        <v>817</v>
      </c>
      <c r="F362" s="23" t="s">
        <v>677</v>
      </c>
      <c r="G362" s="23" t="s">
        <v>352</v>
      </c>
      <c r="H362" s="25">
        <f>2400000000-240000000</f>
        <v>2160000000</v>
      </c>
      <c r="I362" s="25">
        <f>2400000000-240000000</f>
        <v>2160000000</v>
      </c>
      <c r="J362" s="23" t="s">
        <v>347</v>
      </c>
      <c r="K362" s="23" t="s">
        <v>45</v>
      </c>
      <c r="L362" s="22" t="s">
        <v>1131</v>
      </c>
      <c r="M362" s="22" t="s">
        <v>1132</v>
      </c>
      <c r="N362" s="21" t="s">
        <v>1149</v>
      </c>
      <c r="O362" s="26" t="s">
        <v>1134</v>
      </c>
      <c r="P362" s="23" t="s">
        <v>1541</v>
      </c>
      <c r="Q362" s="23" t="s">
        <v>1542</v>
      </c>
      <c r="R362" s="23" t="s">
        <v>1543</v>
      </c>
      <c r="S362" s="23">
        <v>180042001</v>
      </c>
      <c r="T362" s="23" t="s">
        <v>1544</v>
      </c>
      <c r="U362" s="22" t="s">
        <v>1545</v>
      </c>
      <c r="V362" s="22"/>
      <c r="W362" s="27"/>
      <c r="X362" s="28"/>
      <c r="Y362" s="23"/>
      <c r="Z362" s="23"/>
      <c r="AA362" s="29" t="str">
        <f t="shared" si="5"/>
        <v/>
      </c>
      <c r="AB362" s="22"/>
      <c r="AC362" s="22"/>
      <c r="AD362" s="22"/>
      <c r="AE362" s="22"/>
      <c r="AF362" s="23"/>
      <c r="AG362" s="23"/>
      <c r="AI362" s="20" t="s">
        <v>1546</v>
      </c>
      <c r="AJ362" s="20" t="s">
        <v>47</v>
      </c>
      <c r="AK362" s="20" t="s">
        <v>1158</v>
      </c>
    </row>
    <row r="363" spans="1:37" s="20" customFormat="1" ht="63" customHeight="1" x14ac:dyDescent="0.2">
      <c r="A363" s="21" t="s">
        <v>327</v>
      </c>
      <c r="B363" s="22">
        <v>81101605</v>
      </c>
      <c r="C363" s="23" t="s">
        <v>1547</v>
      </c>
      <c r="D363" s="24">
        <v>43131</v>
      </c>
      <c r="E363" s="23" t="s">
        <v>817</v>
      </c>
      <c r="F363" s="23" t="s">
        <v>1127</v>
      </c>
      <c r="G363" s="23" t="s">
        <v>352</v>
      </c>
      <c r="H363" s="25">
        <f>2400000000*0.1</f>
        <v>240000000</v>
      </c>
      <c r="I363" s="25">
        <f>2400000000*0.1</f>
        <v>240000000</v>
      </c>
      <c r="J363" s="23" t="s">
        <v>347</v>
      </c>
      <c r="K363" s="23" t="s">
        <v>45</v>
      </c>
      <c r="L363" s="22" t="s">
        <v>1131</v>
      </c>
      <c r="M363" s="22" t="s">
        <v>1132</v>
      </c>
      <c r="N363" s="21" t="s">
        <v>1149</v>
      </c>
      <c r="O363" s="26" t="s">
        <v>1134</v>
      </c>
      <c r="P363" s="23" t="s">
        <v>1541</v>
      </c>
      <c r="Q363" s="23" t="s">
        <v>1542</v>
      </c>
      <c r="R363" s="23" t="s">
        <v>1543</v>
      </c>
      <c r="S363" s="23">
        <v>180042001</v>
      </c>
      <c r="T363" s="23" t="s">
        <v>1544</v>
      </c>
      <c r="U363" s="22" t="s">
        <v>1545</v>
      </c>
      <c r="V363" s="22"/>
      <c r="W363" s="27"/>
      <c r="X363" s="28"/>
      <c r="Y363" s="23"/>
      <c r="Z363" s="23"/>
      <c r="AA363" s="29" t="str">
        <f t="shared" si="5"/>
        <v/>
      </c>
      <c r="AB363" s="22"/>
      <c r="AC363" s="22"/>
      <c r="AD363" s="22"/>
      <c r="AE363" s="22"/>
      <c r="AF363" s="23"/>
      <c r="AG363" s="23"/>
      <c r="AI363" s="20" t="s">
        <v>1546</v>
      </c>
      <c r="AJ363" s="20" t="s">
        <v>47</v>
      </c>
      <c r="AK363" s="20" t="s">
        <v>1158</v>
      </c>
    </row>
    <row r="364" spans="1:37" s="20" customFormat="1" ht="63" customHeight="1" x14ac:dyDescent="0.2">
      <c r="A364" s="21" t="s">
        <v>327</v>
      </c>
      <c r="B364" s="22" t="s">
        <v>1548</v>
      </c>
      <c r="C364" s="23" t="s">
        <v>1549</v>
      </c>
      <c r="D364" s="24">
        <v>43191</v>
      </c>
      <c r="E364" s="23" t="s">
        <v>1550</v>
      </c>
      <c r="F364" s="23" t="s">
        <v>348</v>
      </c>
      <c r="G364" s="23" t="s">
        <v>352</v>
      </c>
      <c r="H364" s="25">
        <v>45000000</v>
      </c>
      <c r="I364" s="25">
        <v>45000000</v>
      </c>
      <c r="J364" s="23" t="s">
        <v>347</v>
      </c>
      <c r="K364" s="23" t="s">
        <v>45</v>
      </c>
      <c r="L364" s="22" t="s">
        <v>1131</v>
      </c>
      <c r="M364" s="22" t="s">
        <v>1132</v>
      </c>
      <c r="N364" s="21" t="s">
        <v>1149</v>
      </c>
      <c r="O364" s="26" t="s">
        <v>1134</v>
      </c>
      <c r="P364" s="23" t="s">
        <v>1268</v>
      </c>
      <c r="Q364" s="23" t="s">
        <v>1551</v>
      </c>
      <c r="R364" s="23" t="s">
        <v>1552</v>
      </c>
      <c r="S364" s="23">
        <v>180036001</v>
      </c>
      <c r="T364" s="23" t="s">
        <v>1553</v>
      </c>
      <c r="U364" s="22" t="s">
        <v>1554</v>
      </c>
      <c r="V364" s="22"/>
      <c r="W364" s="27"/>
      <c r="X364" s="28"/>
      <c r="Y364" s="23"/>
      <c r="Z364" s="23"/>
      <c r="AA364" s="29" t="str">
        <f t="shared" si="5"/>
        <v/>
      </c>
      <c r="AB364" s="22"/>
      <c r="AC364" s="22"/>
      <c r="AD364" s="22"/>
      <c r="AE364" s="22"/>
      <c r="AF364" s="23"/>
      <c r="AG364" s="23" t="s">
        <v>1555</v>
      </c>
      <c r="AI364" s="20" t="s">
        <v>1556</v>
      </c>
      <c r="AJ364" s="20" t="s">
        <v>47</v>
      </c>
      <c r="AK364" s="20" t="s">
        <v>1158</v>
      </c>
    </row>
    <row r="365" spans="1:37" s="20" customFormat="1" ht="63" customHeight="1" x14ac:dyDescent="0.2">
      <c r="A365" s="21" t="s">
        <v>327</v>
      </c>
      <c r="B365" s="22" t="s">
        <v>1557</v>
      </c>
      <c r="C365" s="23" t="s">
        <v>1558</v>
      </c>
      <c r="D365" s="24">
        <v>43191</v>
      </c>
      <c r="E365" s="23" t="s">
        <v>1457</v>
      </c>
      <c r="F365" s="23" t="s">
        <v>349</v>
      </c>
      <c r="G365" s="23" t="s">
        <v>352</v>
      </c>
      <c r="H365" s="25">
        <v>50000000</v>
      </c>
      <c r="I365" s="25">
        <f>H365</f>
        <v>50000000</v>
      </c>
      <c r="J365" s="23" t="s">
        <v>347</v>
      </c>
      <c r="K365" s="23" t="s">
        <v>45</v>
      </c>
      <c r="L365" s="22" t="s">
        <v>1131</v>
      </c>
      <c r="M365" s="22" t="s">
        <v>1132</v>
      </c>
      <c r="N365" s="21" t="s">
        <v>1149</v>
      </c>
      <c r="O365" s="26" t="s">
        <v>1134</v>
      </c>
      <c r="P365" s="23" t="s">
        <v>1268</v>
      </c>
      <c r="Q365" s="23" t="s">
        <v>1559</v>
      </c>
      <c r="R365" s="23" t="s">
        <v>1552</v>
      </c>
      <c r="S365" s="23">
        <v>180036001</v>
      </c>
      <c r="T365" s="23" t="s">
        <v>1553</v>
      </c>
      <c r="U365" s="22" t="s">
        <v>1554</v>
      </c>
      <c r="V365" s="22"/>
      <c r="W365" s="27"/>
      <c r="X365" s="28"/>
      <c r="Y365" s="23"/>
      <c r="Z365" s="23"/>
      <c r="AA365" s="29" t="str">
        <f t="shared" si="5"/>
        <v/>
      </c>
      <c r="AB365" s="22"/>
      <c r="AC365" s="22"/>
      <c r="AD365" s="22"/>
      <c r="AE365" s="22"/>
      <c r="AF365" s="23"/>
      <c r="AG365" s="23" t="s">
        <v>1555</v>
      </c>
      <c r="AI365" s="20" t="s">
        <v>1556</v>
      </c>
      <c r="AJ365" s="20" t="s">
        <v>47</v>
      </c>
      <c r="AK365" s="20" t="s">
        <v>1158</v>
      </c>
    </row>
    <row r="366" spans="1:37" s="20" customFormat="1" ht="63" customHeight="1" x14ac:dyDescent="0.2">
      <c r="A366" s="21" t="s">
        <v>327</v>
      </c>
      <c r="B366" s="22" t="s">
        <v>1560</v>
      </c>
      <c r="C366" s="23" t="s">
        <v>1561</v>
      </c>
      <c r="D366" s="24">
        <v>43191</v>
      </c>
      <c r="E366" s="23" t="s">
        <v>1457</v>
      </c>
      <c r="F366" s="23" t="s">
        <v>349</v>
      </c>
      <c r="G366" s="23" t="s">
        <v>352</v>
      </c>
      <c r="H366" s="25">
        <v>165000000</v>
      </c>
      <c r="I366" s="25">
        <v>165000000</v>
      </c>
      <c r="J366" s="23" t="s">
        <v>347</v>
      </c>
      <c r="K366" s="23" t="s">
        <v>45</v>
      </c>
      <c r="L366" s="22" t="s">
        <v>1131</v>
      </c>
      <c r="M366" s="22" t="s">
        <v>1132</v>
      </c>
      <c r="N366" s="21" t="s">
        <v>1149</v>
      </c>
      <c r="O366" s="26" t="s">
        <v>1134</v>
      </c>
      <c r="P366" s="23" t="s">
        <v>1268</v>
      </c>
      <c r="Q366" s="23" t="s">
        <v>1551</v>
      </c>
      <c r="R366" s="23" t="s">
        <v>1552</v>
      </c>
      <c r="S366" s="23">
        <v>180036001</v>
      </c>
      <c r="T366" s="23" t="s">
        <v>1553</v>
      </c>
      <c r="U366" s="22" t="s">
        <v>1554</v>
      </c>
      <c r="V366" s="22"/>
      <c r="W366" s="27"/>
      <c r="X366" s="28"/>
      <c r="Y366" s="23"/>
      <c r="Z366" s="23"/>
      <c r="AA366" s="29" t="str">
        <f t="shared" si="5"/>
        <v/>
      </c>
      <c r="AB366" s="22"/>
      <c r="AC366" s="22"/>
      <c r="AD366" s="22"/>
      <c r="AE366" s="22"/>
      <c r="AF366" s="23"/>
      <c r="AG366" s="23" t="s">
        <v>1562</v>
      </c>
      <c r="AI366" s="20" t="s">
        <v>1556</v>
      </c>
      <c r="AJ366" s="20" t="s">
        <v>47</v>
      </c>
      <c r="AK366" s="20" t="s">
        <v>1158</v>
      </c>
    </row>
    <row r="367" spans="1:37" s="20" customFormat="1" ht="63" customHeight="1" x14ac:dyDescent="0.2">
      <c r="A367" s="21" t="s">
        <v>327</v>
      </c>
      <c r="B367" s="22">
        <v>78111800</v>
      </c>
      <c r="C367" s="23" t="s">
        <v>1563</v>
      </c>
      <c r="D367" s="24">
        <v>43131</v>
      </c>
      <c r="E367" s="23" t="s">
        <v>482</v>
      </c>
      <c r="F367" s="23" t="s">
        <v>348</v>
      </c>
      <c r="G367" s="23" t="s">
        <v>1472</v>
      </c>
      <c r="H367" s="25">
        <f>500000000+128250000*2</f>
        <v>756500000</v>
      </c>
      <c r="I367" s="25">
        <v>731282941</v>
      </c>
      <c r="J367" s="23" t="s">
        <v>347</v>
      </c>
      <c r="K367" s="23" t="s">
        <v>45</v>
      </c>
      <c r="L367" s="22" t="s">
        <v>1131</v>
      </c>
      <c r="M367" s="22" t="s">
        <v>1132</v>
      </c>
      <c r="N367" s="21" t="s">
        <v>1149</v>
      </c>
      <c r="O367" s="26" t="s">
        <v>1134</v>
      </c>
      <c r="P367" s="23" t="s">
        <v>1161</v>
      </c>
      <c r="Q367" s="23" t="s">
        <v>1564</v>
      </c>
      <c r="R367" s="23" t="s">
        <v>1565</v>
      </c>
      <c r="S367" s="23">
        <v>180035001</v>
      </c>
      <c r="T367" s="23" t="s">
        <v>1164</v>
      </c>
      <c r="U367" s="22" t="s">
        <v>1566</v>
      </c>
      <c r="V367" s="22"/>
      <c r="W367" s="27" t="s">
        <v>1567</v>
      </c>
      <c r="X367" s="28"/>
      <c r="Y367" s="23"/>
      <c r="Z367" s="23"/>
      <c r="AA367" s="29">
        <f t="shared" si="5"/>
        <v>0</v>
      </c>
      <c r="AB367" s="22"/>
      <c r="AC367" s="22"/>
      <c r="AD367" s="22"/>
      <c r="AE367" s="22"/>
      <c r="AF367" s="23"/>
      <c r="AG367" s="23"/>
      <c r="AI367" s="20" t="s">
        <v>1568</v>
      </c>
      <c r="AJ367" s="20" t="s">
        <v>47</v>
      </c>
      <c r="AK367" s="20" t="s">
        <v>1158</v>
      </c>
    </row>
    <row r="368" spans="1:37" s="20" customFormat="1" ht="63" customHeight="1" x14ac:dyDescent="0.2">
      <c r="A368" s="21" t="s">
        <v>327</v>
      </c>
      <c r="B368" s="22">
        <v>80111600</v>
      </c>
      <c r="C368" s="23" t="s">
        <v>1569</v>
      </c>
      <c r="D368" s="24">
        <v>42795</v>
      </c>
      <c r="E368" s="23" t="s">
        <v>1346</v>
      </c>
      <c r="F368" s="23" t="s">
        <v>353</v>
      </c>
      <c r="G368" s="23" t="s">
        <v>1472</v>
      </c>
      <c r="H368" s="25">
        <f>749421255*2</f>
        <v>1498842510</v>
      </c>
      <c r="I368" s="25">
        <v>1498842511</v>
      </c>
      <c r="J368" s="23" t="s">
        <v>347</v>
      </c>
      <c r="K368" s="23" t="s">
        <v>45</v>
      </c>
      <c r="L368" s="22" t="s">
        <v>1131</v>
      </c>
      <c r="M368" s="22" t="s">
        <v>1132</v>
      </c>
      <c r="N368" s="21" t="s">
        <v>1149</v>
      </c>
      <c r="O368" s="26" t="s">
        <v>1134</v>
      </c>
      <c r="P368" s="23" t="s">
        <v>1570</v>
      </c>
      <c r="Q368" s="23" t="s">
        <v>1571</v>
      </c>
      <c r="R368" s="23" t="s">
        <v>1572</v>
      </c>
      <c r="S368" s="23" t="s">
        <v>1573</v>
      </c>
      <c r="T368" s="23" t="s">
        <v>1574</v>
      </c>
      <c r="U368" s="22" t="s">
        <v>1566</v>
      </c>
      <c r="V368" s="22">
        <v>6455</v>
      </c>
      <c r="W368" s="27" t="s">
        <v>1575</v>
      </c>
      <c r="X368" s="28">
        <v>42798.379861111112</v>
      </c>
      <c r="Y368" s="23" t="s">
        <v>1576</v>
      </c>
      <c r="Z368" s="23">
        <v>4600006343</v>
      </c>
      <c r="AA368" s="29">
        <f t="shared" si="5"/>
        <v>1</v>
      </c>
      <c r="AB368" s="22" t="s">
        <v>700</v>
      </c>
      <c r="AC368" s="22">
        <v>42804</v>
      </c>
      <c r="AD368" s="22">
        <v>42810</v>
      </c>
      <c r="AE368" s="22">
        <v>43234</v>
      </c>
      <c r="AF368" s="23" t="s">
        <v>317</v>
      </c>
      <c r="AG368" s="23" t="s">
        <v>1577</v>
      </c>
      <c r="AH368" s="20">
        <v>1</v>
      </c>
      <c r="AI368" s="20" t="s">
        <v>1578</v>
      </c>
      <c r="AJ368" s="20" t="s">
        <v>835</v>
      </c>
      <c r="AK368" s="20" t="s">
        <v>1579</v>
      </c>
    </row>
    <row r="369" spans="1:37" s="20" customFormat="1" ht="63" customHeight="1" x14ac:dyDescent="0.2">
      <c r="A369" s="21" t="s">
        <v>327</v>
      </c>
      <c r="B369" s="22">
        <v>80111600</v>
      </c>
      <c r="C369" s="23" t="s">
        <v>1580</v>
      </c>
      <c r="D369" s="24">
        <v>43190</v>
      </c>
      <c r="E369" s="23" t="s">
        <v>1160</v>
      </c>
      <c r="F369" s="23" t="s">
        <v>353</v>
      </c>
      <c r="G369" s="23" t="s">
        <v>1472</v>
      </c>
      <c r="H369" s="25">
        <v>1000000000</v>
      </c>
      <c r="I369" s="25">
        <v>1000000000</v>
      </c>
      <c r="J369" s="23" t="s">
        <v>347</v>
      </c>
      <c r="K369" s="23" t="s">
        <v>45</v>
      </c>
      <c r="L369" s="22" t="s">
        <v>1131</v>
      </c>
      <c r="M369" s="22" t="s">
        <v>1132</v>
      </c>
      <c r="N369" s="21" t="s">
        <v>1149</v>
      </c>
      <c r="O369" s="26" t="s">
        <v>1134</v>
      </c>
      <c r="P369" s="23" t="s">
        <v>1161</v>
      </c>
      <c r="Q369" s="23" t="s">
        <v>1581</v>
      </c>
      <c r="R369" s="23" t="s">
        <v>1163</v>
      </c>
      <c r="S369" s="23">
        <v>180035001</v>
      </c>
      <c r="T369" s="23" t="s">
        <v>1164</v>
      </c>
      <c r="U369" s="22" t="s">
        <v>1566</v>
      </c>
      <c r="V369" s="22"/>
      <c r="W369" s="27"/>
      <c r="X369" s="28"/>
      <c r="Y369" s="23"/>
      <c r="Z369" s="23"/>
      <c r="AA369" s="29" t="str">
        <f t="shared" si="5"/>
        <v/>
      </c>
      <c r="AB369" s="22"/>
      <c r="AC369" s="22"/>
      <c r="AD369" s="22"/>
      <c r="AE369" s="22"/>
      <c r="AF369" s="23"/>
      <c r="AG369" s="23"/>
      <c r="AI369" s="20" t="s">
        <v>1578</v>
      </c>
      <c r="AJ369" s="20" t="s">
        <v>835</v>
      </c>
      <c r="AK369" s="20" t="s">
        <v>1579</v>
      </c>
    </row>
    <row r="370" spans="1:37" s="20" customFormat="1" ht="63" customHeight="1" x14ac:dyDescent="0.2">
      <c r="A370" s="21" t="s">
        <v>327</v>
      </c>
      <c r="B370" s="22">
        <v>80111600</v>
      </c>
      <c r="C370" s="23" t="s">
        <v>1582</v>
      </c>
      <c r="D370" s="24">
        <v>43131</v>
      </c>
      <c r="E370" s="23" t="s">
        <v>340</v>
      </c>
      <c r="F370" s="23" t="s">
        <v>353</v>
      </c>
      <c r="G370" s="23" t="s">
        <v>352</v>
      </c>
      <c r="H370" s="25">
        <v>200000000</v>
      </c>
      <c r="I370" s="25">
        <v>200000000</v>
      </c>
      <c r="J370" s="23" t="s">
        <v>347</v>
      </c>
      <c r="K370" s="23" t="s">
        <v>45</v>
      </c>
      <c r="L370" s="22" t="s">
        <v>1131</v>
      </c>
      <c r="M370" s="22" t="s">
        <v>1132</v>
      </c>
      <c r="N370" s="21" t="s">
        <v>1149</v>
      </c>
      <c r="O370" s="26" t="s">
        <v>1134</v>
      </c>
      <c r="P370" s="23" t="s">
        <v>1161</v>
      </c>
      <c r="Q370" s="23" t="s">
        <v>1583</v>
      </c>
      <c r="R370" s="23" t="s">
        <v>1163</v>
      </c>
      <c r="S370" s="23">
        <v>180035001</v>
      </c>
      <c r="T370" s="23" t="s">
        <v>1164</v>
      </c>
      <c r="U370" s="22" t="s">
        <v>1566</v>
      </c>
      <c r="V370" s="22"/>
      <c r="W370" s="27" t="s">
        <v>1584</v>
      </c>
      <c r="X370" s="28"/>
      <c r="Y370" s="23"/>
      <c r="Z370" s="23"/>
      <c r="AA370" s="29">
        <f t="shared" si="5"/>
        <v>0</v>
      </c>
      <c r="AB370" s="22"/>
      <c r="AC370" s="22"/>
      <c r="AD370" s="22"/>
      <c r="AE370" s="22"/>
      <c r="AF370" s="23"/>
      <c r="AG370" s="23"/>
      <c r="AI370" s="20" t="s">
        <v>1585</v>
      </c>
      <c r="AJ370" s="20" t="s">
        <v>47</v>
      </c>
      <c r="AK370" s="20" t="s">
        <v>1579</v>
      </c>
    </row>
    <row r="371" spans="1:37" s="20" customFormat="1" ht="63" customHeight="1" x14ac:dyDescent="0.2">
      <c r="A371" s="21" t="s">
        <v>327</v>
      </c>
      <c r="B371" s="22">
        <v>86131504</v>
      </c>
      <c r="C371" s="23" t="s">
        <v>1586</v>
      </c>
      <c r="D371" s="24">
        <v>43281</v>
      </c>
      <c r="E371" s="23" t="s">
        <v>817</v>
      </c>
      <c r="F371" s="23" t="s">
        <v>353</v>
      </c>
      <c r="G371" s="23" t="s">
        <v>1472</v>
      </c>
      <c r="H371" s="25">
        <v>400000000</v>
      </c>
      <c r="I371" s="25">
        <v>400000000</v>
      </c>
      <c r="J371" s="23" t="s">
        <v>347</v>
      </c>
      <c r="K371" s="23" t="s">
        <v>45</v>
      </c>
      <c r="L371" s="22" t="s">
        <v>1131</v>
      </c>
      <c r="M371" s="22" t="s">
        <v>1132</v>
      </c>
      <c r="N371" s="21" t="s">
        <v>1149</v>
      </c>
      <c r="O371" s="26" t="s">
        <v>1134</v>
      </c>
      <c r="P371" s="23" t="s">
        <v>1161</v>
      </c>
      <c r="Q371" s="23" t="s">
        <v>1583</v>
      </c>
      <c r="R371" s="23" t="s">
        <v>1163</v>
      </c>
      <c r="S371" s="23">
        <v>180035001</v>
      </c>
      <c r="T371" s="23" t="s">
        <v>1164</v>
      </c>
      <c r="U371" s="22" t="s">
        <v>1566</v>
      </c>
      <c r="V371" s="22"/>
      <c r="W371" s="27"/>
      <c r="X371" s="28"/>
      <c r="Y371" s="23"/>
      <c r="Z371" s="23"/>
      <c r="AA371" s="29" t="str">
        <f t="shared" si="5"/>
        <v/>
      </c>
      <c r="AB371" s="22"/>
      <c r="AC371" s="22"/>
      <c r="AD371" s="22"/>
      <c r="AE371" s="22"/>
      <c r="AF371" s="23"/>
      <c r="AG371" s="23"/>
      <c r="AI371" s="20" t="s">
        <v>1587</v>
      </c>
      <c r="AJ371" s="20" t="s">
        <v>47</v>
      </c>
      <c r="AK371" s="20" t="s">
        <v>1158</v>
      </c>
    </row>
    <row r="372" spans="1:37" s="20" customFormat="1" ht="63" customHeight="1" x14ac:dyDescent="0.2">
      <c r="A372" s="21" t="s">
        <v>327</v>
      </c>
      <c r="B372" s="22">
        <v>80141607</v>
      </c>
      <c r="C372" s="23" t="s">
        <v>1588</v>
      </c>
      <c r="D372" s="24">
        <v>43281</v>
      </c>
      <c r="E372" s="23" t="s">
        <v>817</v>
      </c>
      <c r="F372" s="23" t="s">
        <v>353</v>
      </c>
      <c r="G372" s="23" t="s">
        <v>1472</v>
      </c>
      <c r="H372" s="25">
        <v>400000000</v>
      </c>
      <c r="I372" s="25">
        <v>400000000</v>
      </c>
      <c r="J372" s="23" t="s">
        <v>347</v>
      </c>
      <c r="K372" s="23" t="s">
        <v>45</v>
      </c>
      <c r="L372" s="22" t="s">
        <v>1131</v>
      </c>
      <c r="M372" s="22" t="s">
        <v>1132</v>
      </c>
      <c r="N372" s="21" t="s">
        <v>1149</v>
      </c>
      <c r="O372" s="26" t="s">
        <v>1134</v>
      </c>
      <c r="P372" s="23" t="s">
        <v>1161</v>
      </c>
      <c r="Q372" s="23" t="s">
        <v>1583</v>
      </c>
      <c r="R372" s="23" t="s">
        <v>1163</v>
      </c>
      <c r="S372" s="23">
        <v>180035001</v>
      </c>
      <c r="T372" s="23" t="s">
        <v>1164</v>
      </c>
      <c r="U372" s="22" t="s">
        <v>1566</v>
      </c>
      <c r="V372" s="22"/>
      <c r="W372" s="27"/>
      <c r="X372" s="28"/>
      <c r="Y372" s="23"/>
      <c r="Z372" s="23"/>
      <c r="AA372" s="29" t="str">
        <f t="shared" si="5"/>
        <v/>
      </c>
      <c r="AB372" s="22"/>
      <c r="AC372" s="22"/>
      <c r="AD372" s="22"/>
      <c r="AE372" s="22"/>
      <c r="AF372" s="23"/>
      <c r="AG372" s="23"/>
      <c r="AI372" s="20" t="s">
        <v>1587</v>
      </c>
      <c r="AJ372" s="20" t="s">
        <v>47</v>
      </c>
      <c r="AK372" s="20" t="s">
        <v>1158</v>
      </c>
    </row>
    <row r="373" spans="1:37" s="20" customFormat="1" ht="63" customHeight="1" x14ac:dyDescent="0.2">
      <c r="A373" s="21" t="s">
        <v>327</v>
      </c>
      <c r="B373" s="22" t="s">
        <v>1589</v>
      </c>
      <c r="C373" s="23" t="s">
        <v>1590</v>
      </c>
      <c r="D373" s="24">
        <v>43131</v>
      </c>
      <c r="E373" s="23" t="s">
        <v>341</v>
      </c>
      <c r="F373" s="23" t="s">
        <v>441</v>
      </c>
      <c r="G373" s="23" t="s">
        <v>352</v>
      </c>
      <c r="H373" s="25">
        <v>18921331000</v>
      </c>
      <c r="I373" s="25">
        <v>18921331000</v>
      </c>
      <c r="J373" s="23" t="s">
        <v>347</v>
      </c>
      <c r="K373" s="23" t="s">
        <v>45</v>
      </c>
      <c r="L373" s="22" t="s">
        <v>1131</v>
      </c>
      <c r="M373" s="22" t="s">
        <v>1132</v>
      </c>
      <c r="N373" s="21" t="s">
        <v>1149</v>
      </c>
      <c r="O373" s="26" t="s">
        <v>1134</v>
      </c>
      <c r="P373" s="23" t="s">
        <v>1302</v>
      </c>
      <c r="Q373" s="23" t="s">
        <v>1591</v>
      </c>
      <c r="R373" s="23" t="s">
        <v>1592</v>
      </c>
      <c r="S373" s="23" t="s">
        <v>1593</v>
      </c>
      <c r="T373" s="23" t="s">
        <v>1594</v>
      </c>
      <c r="U373" s="22" t="s">
        <v>1595</v>
      </c>
      <c r="V373" s="22"/>
      <c r="W373" s="27"/>
      <c r="X373" s="28"/>
      <c r="Y373" s="23"/>
      <c r="Z373" s="23"/>
      <c r="AA373" s="29" t="str">
        <f t="shared" si="5"/>
        <v/>
      </c>
      <c r="AB373" s="22"/>
      <c r="AC373" s="22"/>
      <c r="AD373" s="22"/>
      <c r="AE373" s="22"/>
      <c r="AF373" s="23"/>
      <c r="AG373" s="23"/>
      <c r="AI373" s="20" t="s">
        <v>1482</v>
      </c>
      <c r="AJ373" s="20" t="s">
        <v>517</v>
      </c>
      <c r="AK373" s="20" t="s">
        <v>1146</v>
      </c>
    </row>
    <row r="374" spans="1:37" s="20" customFormat="1" ht="63" customHeight="1" x14ac:dyDescent="0.2">
      <c r="A374" s="21" t="s">
        <v>327</v>
      </c>
      <c r="B374" s="22" t="s">
        <v>1299</v>
      </c>
      <c r="C374" s="23" t="s">
        <v>1596</v>
      </c>
      <c r="D374" s="24">
        <v>43131</v>
      </c>
      <c r="E374" s="23" t="s">
        <v>341</v>
      </c>
      <c r="F374" s="23" t="s">
        <v>441</v>
      </c>
      <c r="G374" s="23" t="s">
        <v>352</v>
      </c>
      <c r="H374" s="25">
        <v>28000000000</v>
      </c>
      <c r="I374" s="25">
        <v>28000000000</v>
      </c>
      <c r="J374" s="23" t="s">
        <v>347</v>
      </c>
      <c r="K374" s="23" t="s">
        <v>45</v>
      </c>
      <c r="L374" s="22" t="s">
        <v>1131</v>
      </c>
      <c r="M374" s="22" t="s">
        <v>1132</v>
      </c>
      <c r="N374" s="21" t="s">
        <v>1149</v>
      </c>
      <c r="O374" s="26" t="s">
        <v>1134</v>
      </c>
      <c r="P374" s="23" t="s">
        <v>1302</v>
      </c>
      <c r="Q374" s="23" t="s">
        <v>1591</v>
      </c>
      <c r="R374" s="23" t="s">
        <v>1592</v>
      </c>
      <c r="S374" s="23" t="s">
        <v>1593</v>
      </c>
      <c r="T374" s="23" t="s">
        <v>1290</v>
      </c>
      <c r="U374" s="22" t="s">
        <v>1597</v>
      </c>
      <c r="V374" s="22"/>
      <c r="W374" s="27"/>
      <c r="X374" s="28"/>
      <c r="Y374" s="23"/>
      <c r="Z374" s="23"/>
      <c r="AA374" s="29" t="str">
        <f t="shared" si="5"/>
        <v/>
      </c>
      <c r="AB374" s="22"/>
      <c r="AC374" s="22"/>
      <c r="AD374" s="22"/>
      <c r="AE374" s="22"/>
      <c r="AF374" s="23"/>
      <c r="AG374" s="23"/>
      <c r="AI374" s="20" t="s">
        <v>1482</v>
      </c>
      <c r="AJ374" s="20" t="s">
        <v>517</v>
      </c>
      <c r="AK374" s="20" t="s">
        <v>1158</v>
      </c>
    </row>
    <row r="375" spans="1:37" s="20" customFormat="1" ht="63" customHeight="1" x14ac:dyDescent="0.2">
      <c r="A375" s="21" t="s">
        <v>327</v>
      </c>
      <c r="B375" s="22">
        <v>81102101</v>
      </c>
      <c r="C375" s="23" t="s">
        <v>1598</v>
      </c>
      <c r="D375" s="24">
        <v>43042</v>
      </c>
      <c r="E375" s="23" t="s">
        <v>341</v>
      </c>
      <c r="F375" s="23" t="s">
        <v>353</v>
      </c>
      <c r="G375" s="23" t="s">
        <v>352</v>
      </c>
      <c r="H375" s="25">
        <v>1500000000</v>
      </c>
      <c r="I375" s="25">
        <v>1500000000</v>
      </c>
      <c r="J375" s="23" t="s">
        <v>347</v>
      </c>
      <c r="K375" s="23" t="s">
        <v>45</v>
      </c>
      <c r="L375" s="22" t="s">
        <v>1131</v>
      </c>
      <c r="M375" s="22" t="s">
        <v>1132</v>
      </c>
      <c r="N375" s="21" t="s">
        <v>1149</v>
      </c>
      <c r="O375" s="26" t="s">
        <v>1134</v>
      </c>
      <c r="P375" s="23" t="s">
        <v>1449</v>
      </c>
      <c r="Q375" s="23" t="s">
        <v>1519</v>
      </c>
      <c r="R375" s="23" t="s">
        <v>1520</v>
      </c>
      <c r="S375" s="23">
        <v>180114001</v>
      </c>
      <c r="T375" s="23" t="s">
        <v>1516</v>
      </c>
      <c r="U375" s="22" t="s">
        <v>1521</v>
      </c>
      <c r="V375" s="22" t="s">
        <v>1599</v>
      </c>
      <c r="W375" s="27" t="s">
        <v>1600</v>
      </c>
      <c r="X375" s="28">
        <v>43049.822222222225</v>
      </c>
      <c r="Y375" s="23" t="s">
        <v>1601</v>
      </c>
      <c r="Z375" s="23" t="s">
        <v>1602</v>
      </c>
      <c r="AA375" s="29">
        <f t="shared" si="5"/>
        <v>1</v>
      </c>
      <c r="AB375" s="22" t="s">
        <v>1603</v>
      </c>
      <c r="AC375" s="22">
        <v>43049</v>
      </c>
      <c r="AD375" s="22">
        <v>43049</v>
      </c>
      <c r="AE375" s="22"/>
      <c r="AF375" s="23" t="s">
        <v>325</v>
      </c>
      <c r="AG375" s="23" t="s">
        <v>1604</v>
      </c>
      <c r="AH375" s="20">
        <v>1</v>
      </c>
      <c r="AI375" s="20" t="s">
        <v>1333</v>
      </c>
      <c r="AJ375" s="20" t="s">
        <v>47</v>
      </c>
      <c r="AK375" s="20" t="s">
        <v>1158</v>
      </c>
    </row>
    <row r="376" spans="1:37" s="20" customFormat="1" ht="63" customHeight="1" x14ac:dyDescent="0.2">
      <c r="A376" s="21" t="s">
        <v>327</v>
      </c>
      <c r="B376" s="22" t="s">
        <v>1605</v>
      </c>
      <c r="C376" s="23" t="s">
        <v>1606</v>
      </c>
      <c r="D376" s="24">
        <v>43192</v>
      </c>
      <c r="E376" s="23" t="s">
        <v>817</v>
      </c>
      <c r="F376" s="23" t="s">
        <v>348</v>
      </c>
      <c r="G376" s="23" t="s">
        <v>352</v>
      </c>
      <c r="H376" s="25">
        <f>10000000000+9642000000</f>
        <v>19642000000</v>
      </c>
      <c r="I376" s="25">
        <v>19044000000</v>
      </c>
      <c r="J376" s="23" t="s">
        <v>347</v>
      </c>
      <c r="K376" s="23" t="s">
        <v>45</v>
      </c>
      <c r="L376" s="22" t="s">
        <v>1131</v>
      </c>
      <c r="M376" s="22" t="s">
        <v>1132</v>
      </c>
      <c r="N376" s="21" t="s">
        <v>1149</v>
      </c>
      <c r="O376" s="26" t="s">
        <v>1134</v>
      </c>
      <c r="P376" s="23" t="s">
        <v>1347</v>
      </c>
      <c r="Q376" s="23" t="s">
        <v>1607</v>
      </c>
      <c r="R376" s="23" t="s">
        <v>1608</v>
      </c>
      <c r="S376" s="23">
        <v>180068001</v>
      </c>
      <c r="T376" s="23" t="s">
        <v>1609</v>
      </c>
      <c r="U376" s="22" t="s">
        <v>1610</v>
      </c>
      <c r="V376" s="22" t="s">
        <v>1611</v>
      </c>
      <c r="W376" s="27" t="s">
        <v>1612</v>
      </c>
      <c r="X376" s="28">
        <v>43180.669444444444</v>
      </c>
      <c r="Y376" s="23"/>
      <c r="Z376" s="23"/>
      <c r="AA376" s="29">
        <f t="shared" si="5"/>
        <v>0.33</v>
      </c>
      <c r="AB376" s="22"/>
      <c r="AC376" s="22"/>
      <c r="AD376" s="22"/>
      <c r="AE376" s="22"/>
      <c r="AF376" s="23" t="s">
        <v>326</v>
      </c>
      <c r="AG376" s="23" t="s">
        <v>1613</v>
      </c>
      <c r="AI376" s="20" t="s">
        <v>1614</v>
      </c>
      <c r="AJ376" s="20" t="s">
        <v>47</v>
      </c>
      <c r="AK376" s="20" t="s">
        <v>1158</v>
      </c>
    </row>
    <row r="377" spans="1:37" s="20" customFormat="1" ht="63" customHeight="1" x14ac:dyDescent="0.2">
      <c r="A377" s="21" t="s">
        <v>327</v>
      </c>
      <c r="B377" s="22">
        <v>90121502</v>
      </c>
      <c r="C377" s="23" t="s">
        <v>1615</v>
      </c>
      <c r="D377" s="24">
        <v>43011</v>
      </c>
      <c r="E377" s="23" t="s">
        <v>1616</v>
      </c>
      <c r="F377" s="23" t="s">
        <v>353</v>
      </c>
      <c r="G377" s="23" t="s">
        <v>352</v>
      </c>
      <c r="H377" s="25">
        <v>120000000</v>
      </c>
      <c r="I377" s="25">
        <v>120000000</v>
      </c>
      <c r="J377" s="23" t="s">
        <v>347</v>
      </c>
      <c r="K377" s="23" t="s">
        <v>45</v>
      </c>
      <c r="L377" s="22" t="s">
        <v>1131</v>
      </c>
      <c r="M377" s="22" t="s">
        <v>1132</v>
      </c>
      <c r="N377" s="21" t="s">
        <v>1149</v>
      </c>
      <c r="O377" s="26" t="s">
        <v>1134</v>
      </c>
      <c r="P377" s="23" t="s">
        <v>1617</v>
      </c>
      <c r="Q377" s="23" t="s">
        <v>1470</v>
      </c>
      <c r="R377" s="23" t="s">
        <v>1470</v>
      </c>
      <c r="S377" s="23" t="s">
        <v>1470</v>
      </c>
      <c r="T377" s="23" t="s">
        <v>1470</v>
      </c>
      <c r="U377" s="22" t="s">
        <v>1470</v>
      </c>
      <c r="V377" s="22">
        <v>7571</v>
      </c>
      <c r="W377" s="27" t="s">
        <v>1618</v>
      </c>
      <c r="X377" s="28">
        <v>43013.425000000003</v>
      </c>
      <c r="Y377" s="23" t="s">
        <v>1619</v>
      </c>
      <c r="Z377" s="23">
        <v>4600007506</v>
      </c>
      <c r="AA377" s="29">
        <f t="shared" si="5"/>
        <v>1</v>
      </c>
      <c r="AB377" s="22" t="s">
        <v>589</v>
      </c>
      <c r="AC377" s="22">
        <v>43011</v>
      </c>
      <c r="AD377" s="22">
        <v>43011</v>
      </c>
      <c r="AE377" s="22">
        <v>43465</v>
      </c>
      <c r="AF377" s="23" t="s">
        <v>317</v>
      </c>
      <c r="AG377" s="23" t="s">
        <v>1620</v>
      </c>
      <c r="AH377" s="20">
        <v>1</v>
      </c>
      <c r="AI377" s="20" t="s">
        <v>1621</v>
      </c>
      <c r="AJ377" s="20" t="s">
        <v>47</v>
      </c>
      <c r="AK377" s="20" t="s">
        <v>1579</v>
      </c>
    </row>
    <row r="378" spans="1:37" s="20" customFormat="1" ht="63" customHeight="1" x14ac:dyDescent="0.2">
      <c r="A378" s="21" t="s">
        <v>327</v>
      </c>
      <c r="B378" s="22">
        <v>93151610</v>
      </c>
      <c r="C378" s="23" t="s">
        <v>1622</v>
      </c>
      <c r="D378" s="24">
        <v>42767</v>
      </c>
      <c r="E378" s="23" t="s">
        <v>345</v>
      </c>
      <c r="F378" s="23" t="s">
        <v>677</v>
      </c>
      <c r="G378" s="23" t="s">
        <v>352</v>
      </c>
      <c r="H378" s="25">
        <v>432128476</v>
      </c>
      <c r="I378" s="25">
        <v>432128476</v>
      </c>
      <c r="J378" s="23" t="s">
        <v>347</v>
      </c>
      <c r="K378" s="23" t="s">
        <v>45</v>
      </c>
      <c r="L378" s="22" t="s">
        <v>1131</v>
      </c>
      <c r="M378" s="22" t="s">
        <v>1132</v>
      </c>
      <c r="N378" s="21" t="s">
        <v>1149</v>
      </c>
      <c r="O378" s="26" t="s">
        <v>1134</v>
      </c>
      <c r="P378" s="23" t="s">
        <v>1617</v>
      </c>
      <c r="Q378" s="23" t="s">
        <v>1470</v>
      </c>
      <c r="R378" s="23" t="s">
        <v>1470</v>
      </c>
      <c r="S378" s="23" t="s">
        <v>1470</v>
      </c>
      <c r="T378" s="23" t="s">
        <v>1470</v>
      </c>
      <c r="U378" s="22" t="s">
        <v>1470</v>
      </c>
      <c r="V378" s="22">
        <v>6370</v>
      </c>
      <c r="W378" s="27" t="s">
        <v>1623</v>
      </c>
      <c r="X378" s="28">
        <v>42773.723611111112</v>
      </c>
      <c r="Y378" s="23" t="s">
        <v>1624</v>
      </c>
      <c r="Z378" s="23">
        <v>4600006532</v>
      </c>
      <c r="AA378" s="29">
        <f t="shared" si="5"/>
        <v>1</v>
      </c>
      <c r="AB378" s="22" t="s">
        <v>1625</v>
      </c>
      <c r="AC378" s="22">
        <v>42821</v>
      </c>
      <c r="AD378" s="22">
        <v>42826</v>
      </c>
      <c r="AE378" s="22">
        <v>43220</v>
      </c>
      <c r="AF378" s="23" t="s">
        <v>317</v>
      </c>
      <c r="AG378" s="23" t="s">
        <v>1626</v>
      </c>
      <c r="AH378" s="20">
        <v>1</v>
      </c>
      <c r="AI378" s="20" t="s">
        <v>1627</v>
      </c>
      <c r="AJ378" s="20" t="s">
        <v>47</v>
      </c>
      <c r="AK378" s="20" t="s">
        <v>1158</v>
      </c>
    </row>
    <row r="379" spans="1:37" s="20" customFormat="1" ht="63" customHeight="1" x14ac:dyDescent="0.2">
      <c r="A379" s="21" t="s">
        <v>327</v>
      </c>
      <c r="B379" s="22" t="s">
        <v>1628</v>
      </c>
      <c r="C379" s="23" t="s">
        <v>1629</v>
      </c>
      <c r="D379" s="24">
        <v>43131</v>
      </c>
      <c r="E379" s="23" t="s">
        <v>344</v>
      </c>
      <c r="F379" s="23" t="s">
        <v>677</v>
      </c>
      <c r="G379" s="23" t="s">
        <v>352</v>
      </c>
      <c r="H379" s="25">
        <v>1293081524</v>
      </c>
      <c r="I379" s="25">
        <v>962926580</v>
      </c>
      <c r="J379" s="23" t="s">
        <v>347</v>
      </c>
      <c r="K379" s="23" t="s">
        <v>45</v>
      </c>
      <c r="L379" s="22" t="s">
        <v>1131</v>
      </c>
      <c r="M379" s="22" t="s">
        <v>1132</v>
      </c>
      <c r="N379" s="21" t="s">
        <v>1149</v>
      </c>
      <c r="O379" s="26" t="s">
        <v>1134</v>
      </c>
      <c r="P379" s="23" t="s">
        <v>1617</v>
      </c>
      <c r="Q379" s="23" t="s">
        <v>1470</v>
      </c>
      <c r="R379" s="23" t="s">
        <v>1470</v>
      </c>
      <c r="S379" s="23" t="s">
        <v>1470</v>
      </c>
      <c r="T379" s="23" t="s">
        <v>1470</v>
      </c>
      <c r="U379" s="22" t="s">
        <v>1470</v>
      </c>
      <c r="V379" s="22">
        <v>8041</v>
      </c>
      <c r="W379" s="27" t="s">
        <v>1630</v>
      </c>
      <c r="X379" s="28">
        <v>43139.698611111111</v>
      </c>
      <c r="Y379" s="23"/>
      <c r="Z379" s="23"/>
      <c r="AA379" s="29">
        <f t="shared" si="5"/>
        <v>0.33</v>
      </c>
      <c r="AB379" s="22"/>
      <c r="AC379" s="22"/>
      <c r="AD379" s="22"/>
      <c r="AE379" s="22"/>
      <c r="AF379" s="23" t="s">
        <v>326</v>
      </c>
      <c r="AG379" s="23" t="s">
        <v>1631</v>
      </c>
      <c r="AI379" s="20" t="s">
        <v>1627</v>
      </c>
      <c r="AJ379" s="20" t="s">
        <v>47</v>
      </c>
      <c r="AK379" s="20" t="s">
        <v>1158</v>
      </c>
    </row>
    <row r="380" spans="1:37" s="20" customFormat="1" ht="63" customHeight="1" x14ac:dyDescent="0.2">
      <c r="A380" s="21" t="s">
        <v>327</v>
      </c>
      <c r="B380" s="22">
        <v>14111700</v>
      </c>
      <c r="C380" s="23" t="s">
        <v>1632</v>
      </c>
      <c r="D380" s="24">
        <v>43131</v>
      </c>
      <c r="E380" s="23" t="s">
        <v>1633</v>
      </c>
      <c r="F380" s="23" t="s">
        <v>348</v>
      </c>
      <c r="G380" s="23" t="s">
        <v>352</v>
      </c>
      <c r="H380" s="25">
        <v>50000000</v>
      </c>
      <c r="I380" s="25">
        <v>50000000</v>
      </c>
      <c r="J380" s="23" t="s">
        <v>347</v>
      </c>
      <c r="K380" s="23" t="s">
        <v>45</v>
      </c>
      <c r="L380" s="22" t="s">
        <v>1131</v>
      </c>
      <c r="M380" s="22" t="s">
        <v>1132</v>
      </c>
      <c r="N380" s="21" t="s">
        <v>1149</v>
      </c>
      <c r="O380" s="26" t="s">
        <v>1134</v>
      </c>
      <c r="P380" s="23" t="s">
        <v>1617</v>
      </c>
      <c r="Q380" s="23" t="s">
        <v>1470</v>
      </c>
      <c r="R380" s="23" t="s">
        <v>1470</v>
      </c>
      <c r="S380" s="23" t="s">
        <v>1470</v>
      </c>
      <c r="T380" s="23" t="s">
        <v>1470</v>
      </c>
      <c r="U380" s="22" t="s">
        <v>1470</v>
      </c>
      <c r="V380" s="22"/>
      <c r="W380" s="27"/>
      <c r="X380" s="28"/>
      <c r="Y380" s="23"/>
      <c r="Z380" s="23"/>
      <c r="AA380" s="29" t="str">
        <f t="shared" si="5"/>
        <v/>
      </c>
      <c r="AB380" s="22"/>
      <c r="AC380" s="22"/>
      <c r="AD380" s="22"/>
      <c r="AE380" s="22"/>
      <c r="AF380" s="23"/>
      <c r="AG380" s="23"/>
      <c r="AI380" s="20" t="s">
        <v>1634</v>
      </c>
      <c r="AJ380" s="20" t="s">
        <v>47</v>
      </c>
      <c r="AK380" s="20" t="s">
        <v>1579</v>
      </c>
    </row>
    <row r="381" spans="1:37" s="20" customFormat="1" ht="63" customHeight="1" x14ac:dyDescent="0.2">
      <c r="A381" s="21" t="s">
        <v>327</v>
      </c>
      <c r="B381" s="22">
        <v>55101504</v>
      </c>
      <c r="C381" s="23" t="s">
        <v>1635</v>
      </c>
      <c r="D381" s="24">
        <v>43131</v>
      </c>
      <c r="E381" s="23" t="s">
        <v>1529</v>
      </c>
      <c r="F381" s="23" t="s">
        <v>837</v>
      </c>
      <c r="G381" s="23" t="s">
        <v>352</v>
      </c>
      <c r="H381" s="25">
        <v>15000000</v>
      </c>
      <c r="I381" s="25">
        <v>15000000</v>
      </c>
      <c r="J381" s="23" t="s">
        <v>347</v>
      </c>
      <c r="K381" s="23" t="s">
        <v>45</v>
      </c>
      <c r="L381" s="22" t="s">
        <v>1131</v>
      </c>
      <c r="M381" s="22" t="s">
        <v>1132</v>
      </c>
      <c r="N381" s="21" t="s">
        <v>1149</v>
      </c>
      <c r="O381" s="26" t="s">
        <v>1134</v>
      </c>
      <c r="P381" s="23" t="s">
        <v>1617</v>
      </c>
      <c r="Q381" s="23" t="s">
        <v>1470</v>
      </c>
      <c r="R381" s="23" t="s">
        <v>1470</v>
      </c>
      <c r="S381" s="23" t="s">
        <v>1470</v>
      </c>
      <c r="T381" s="23" t="s">
        <v>1470</v>
      </c>
      <c r="U381" s="22" t="s">
        <v>1470</v>
      </c>
      <c r="V381" s="22"/>
      <c r="W381" s="27"/>
      <c r="X381" s="28"/>
      <c r="Y381" s="23"/>
      <c r="Z381" s="23"/>
      <c r="AA381" s="29" t="str">
        <f t="shared" si="5"/>
        <v/>
      </c>
      <c r="AB381" s="22"/>
      <c r="AC381" s="22"/>
      <c r="AD381" s="22"/>
      <c r="AE381" s="22"/>
      <c r="AF381" s="23"/>
      <c r="AG381" s="23"/>
      <c r="AI381" s="20" t="s">
        <v>1634</v>
      </c>
      <c r="AJ381" s="20" t="s">
        <v>47</v>
      </c>
      <c r="AK381" s="20" t="s">
        <v>1579</v>
      </c>
    </row>
    <row r="382" spans="1:37" s="20" customFormat="1" ht="63" customHeight="1" x14ac:dyDescent="0.2">
      <c r="A382" s="21" t="s">
        <v>327</v>
      </c>
      <c r="B382" s="22">
        <v>55101504</v>
      </c>
      <c r="C382" s="23" t="s">
        <v>1636</v>
      </c>
      <c r="D382" s="24">
        <v>43131</v>
      </c>
      <c r="E382" s="23" t="s">
        <v>1529</v>
      </c>
      <c r="F382" s="23" t="s">
        <v>837</v>
      </c>
      <c r="G382" s="23" t="s">
        <v>352</v>
      </c>
      <c r="H382" s="25">
        <v>29496000</v>
      </c>
      <c r="I382" s="25">
        <v>29496000</v>
      </c>
      <c r="J382" s="23" t="s">
        <v>347</v>
      </c>
      <c r="K382" s="23" t="s">
        <v>45</v>
      </c>
      <c r="L382" s="22" t="s">
        <v>1131</v>
      </c>
      <c r="M382" s="22" t="s">
        <v>1132</v>
      </c>
      <c r="N382" s="21" t="s">
        <v>1149</v>
      </c>
      <c r="O382" s="26" t="s">
        <v>1134</v>
      </c>
      <c r="P382" s="23" t="s">
        <v>1617</v>
      </c>
      <c r="Q382" s="23" t="s">
        <v>1470</v>
      </c>
      <c r="R382" s="23" t="s">
        <v>1470</v>
      </c>
      <c r="S382" s="23" t="s">
        <v>1470</v>
      </c>
      <c r="T382" s="23" t="s">
        <v>1470</v>
      </c>
      <c r="U382" s="22" t="s">
        <v>1470</v>
      </c>
      <c r="V382" s="22"/>
      <c r="W382" s="27"/>
      <c r="X382" s="28"/>
      <c r="Y382" s="23"/>
      <c r="Z382" s="23"/>
      <c r="AA382" s="29" t="str">
        <f t="shared" si="5"/>
        <v/>
      </c>
      <c r="AB382" s="22"/>
      <c r="AC382" s="22"/>
      <c r="AD382" s="22"/>
      <c r="AE382" s="22"/>
      <c r="AF382" s="23"/>
      <c r="AG382" s="23"/>
      <c r="AI382" s="20" t="s">
        <v>1634</v>
      </c>
      <c r="AJ382" s="20" t="s">
        <v>47</v>
      </c>
      <c r="AK382" s="20" t="s">
        <v>1579</v>
      </c>
    </row>
    <row r="383" spans="1:37" s="20" customFormat="1" ht="63" customHeight="1" x14ac:dyDescent="0.2">
      <c r="A383" s="21" t="s">
        <v>327</v>
      </c>
      <c r="B383" s="22">
        <v>55101504</v>
      </c>
      <c r="C383" s="23" t="s">
        <v>1637</v>
      </c>
      <c r="D383" s="24">
        <v>43131</v>
      </c>
      <c r="E383" s="23" t="s">
        <v>1529</v>
      </c>
      <c r="F383" s="23" t="s">
        <v>357</v>
      </c>
      <c r="G383" s="23" t="s">
        <v>352</v>
      </c>
      <c r="H383" s="25">
        <v>76032000</v>
      </c>
      <c r="I383" s="25">
        <v>76032000</v>
      </c>
      <c r="J383" s="23" t="s">
        <v>347</v>
      </c>
      <c r="K383" s="23" t="s">
        <v>45</v>
      </c>
      <c r="L383" s="22" t="s">
        <v>1131</v>
      </c>
      <c r="M383" s="22" t="s">
        <v>1132</v>
      </c>
      <c r="N383" s="21" t="s">
        <v>1149</v>
      </c>
      <c r="O383" s="26" t="s">
        <v>1134</v>
      </c>
      <c r="P383" s="23" t="s">
        <v>1617</v>
      </c>
      <c r="Q383" s="23" t="s">
        <v>1470</v>
      </c>
      <c r="R383" s="23" t="s">
        <v>1470</v>
      </c>
      <c r="S383" s="23" t="s">
        <v>1470</v>
      </c>
      <c r="T383" s="23" t="s">
        <v>1470</v>
      </c>
      <c r="U383" s="22" t="s">
        <v>1470</v>
      </c>
      <c r="V383" s="22"/>
      <c r="W383" s="27"/>
      <c r="X383" s="28"/>
      <c r="Y383" s="23"/>
      <c r="Z383" s="23"/>
      <c r="AA383" s="29" t="str">
        <f t="shared" si="5"/>
        <v/>
      </c>
      <c r="AB383" s="22"/>
      <c r="AC383" s="22"/>
      <c r="AD383" s="22"/>
      <c r="AE383" s="22"/>
      <c r="AF383" s="23"/>
      <c r="AG383" s="23"/>
      <c r="AI383" s="20" t="s">
        <v>1634</v>
      </c>
      <c r="AJ383" s="20" t="s">
        <v>47</v>
      </c>
      <c r="AK383" s="20" t="s">
        <v>1579</v>
      </c>
    </row>
    <row r="384" spans="1:37" s="20" customFormat="1" ht="63" customHeight="1" x14ac:dyDescent="0.2">
      <c r="A384" s="21" t="s">
        <v>327</v>
      </c>
      <c r="B384" s="22">
        <v>44101700</v>
      </c>
      <c r="C384" s="23" t="s">
        <v>1638</v>
      </c>
      <c r="D384" s="24">
        <v>43220</v>
      </c>
      <c r="E384" s="23" t="s">
        <v>1457</v>
      </c>
      <c r="F384" s="23" t="s">
        <v>780</v>
      </c>
      <c r="G384" s="23" t="s">
        <v>352</v>
      </c>
      <c r="H384" s="25">
        <v>5573000</v>
      </c>
      <c r="I384" s="25">
        <v>5573000</v>
      </c>
      <c r="J384" s="23" t="s">
        <v>347</v>
      </c>
      <c r="K384" s="23" t="s">
        <v>45</v>
      </c>
      <c r="L384" s="22" t="s">
        <v>1131</v>
      </c>
      <c r="M384" s="22" t="s">
        <v>1132</v>
      </c>
      <c r="N384" s="21" t="s">
        <v>1149</v>
      </c>
      <c r="O384" s="26" t="s">
        <v>1134</v>
      </c>
      <c r="P384" s="23" t="s">
        <v>1617</v>
      </c>
      <c r="Q384" s="23" t="s">
        <v>1470</v>
      </c>
      <c r="R384" s="23" t="s">
        <v>1470</v>
      </c>
      <c r="S384" s="23" t="s">
        <v>1470</v>
      </c>
      <c r="T384" s="23" t="s">
        <v>1470</v>
      </c>
      <c r="U384" s="22" t="s">
        <v>1470</v>
      </c>
      <c r="V384" s="22"/>
      <c r="W384" s="27"/>
      <c r="X384" s="28"/>
      <c r="Y384" s="23"/>
      <c r="Z384" s="23"/>
      <c r="AA384" s="29" t="str">
        <f t="shared" si="5"/>
        <v/>
      </c>
      <c r="AB384" s="22"/>
      <c r="AC384" s="22"/>
      <c r="AD384" s="22"/>
      <c r="AE384" s="22"/>
      <c r="AF384" s="23"/>
      <c r="AG384" s="23"/>
      <c r="AI384" s="20" t="s">
        <v>1639</v>
      </c>
      <c r="AJ384" s="20" t="s">
        <v>47</v>
      </c>
      <c r="AK384" s="20" t="s">
        <v>1579</v>
      </c>
    </row>
    <row r="385" spans="1:37" s="20" customFormat="1" ht="63" customHeight="1" x14ac:dyDescent="0.2">
      <c r="A385" s="21" t="s">
        <v>327</v>
      </c>
      <c r="B385" s="22" t="s">
        <v>1128</v>
      </c>
      <c r="C385" s="23" t="s">
        <v>1640</v>
      </c>
      <c r="D385" s="24">
        <v>43100</v>
      </c>
      <c r="E385" s="23" t="s">
        <v>342</v>
      </c>
      <c r="F385" s="23" t="s">
        <v>677</v>
      </c>
      <c r="G385" s="23" t="s">
        <v>1641</v>
      </c>
      <c r="H385" s="25">
        <f>3720000000+179582222</f>
        <v>3899582222</v>
      </c>
      <c r="I385" s="25">
        <v>3838570010</v>
      </c>
      <c r="J385" s="23" t="s">
        <v>347</v>
      </c>
      <c r="K385" s="23" t="s">
        <v>45</v>
      </c>
      <c r="L385" s="22" t="s">
        <v>1131</v>
      </c>
      <c r="M385" s="22" t="s">
        <v>1132</v>
      </c>
      <c r="N385" s="21" t="s">
        <v>1149</v>
      </c>
      <c r="O385" s="26" t="s">
        <v>1134</v>
      </c>
      <c r="P385" s="23" t="s">
        <v>1161</v>
      </c>
      <c r="Q385" s="23" t="s">
        <v>1642</v>
      </c>
      <c r="R385" s="23" t="s">
        <v>1643</v>
      </c>
      <c r="S385" s="23" t="s">
        <v>1644</v>
      </c>
      <c r="T385" s="23" t="s">
        <v>1645</v>
      </c>
      <c r="U385" s="22" t="s">
        <v>1646</v>
      </c>
      <c r="V385" s="22">
        <v>7989</v>
      </c>
      <c r="W385" s="27" t="s">
        <v>1647</v>
      </c>
      <c r="X385" s="28">
        <v>43124.415277777778</v>
      </c>
      <c r="Y385" s="23"/>
      <c r="Z385" s="23"/>
      <c r="AA385" s="29">
        <f t="shared" si="5"/>
        <v>0.33</v>
      </c>
      <c r="AB385" s="22"/>
      <c r="AC385" s="22"/>
      <c r="AD385" s="22"/>
      <c r="AE385" s="22"/>
      <c r="AF385" s="23" t="s">
        <v>326</v>
      </c>
      <c r="AG385" s="23" t="s">
        <v>1648</v>
      </c>
      <c r="AH385" s="20">
        <v>67</v>
      </c>
      <c r="AI385" s="20" t="s">
        <v>1649</v>
      </c>
      <c r="AJ385" s="20" t="s">
        <v>517</v>
      </c>
      <c r="AK385" s="20" t="s">
        <v>1158</v>
      </c>
    </row>
    <row r="386" spans="1:37" s="20" customFormat="1" ht="63" customHeight="1" x14ac:dyDescent="0.2">
      <c r="A386" s="21" t="s">
        <v>327</v>
      </c>
      <c r="B386" s="22">
        <v>81101510</v>
      </c>
      <c r="C386" s="23" t="s">
        <v>1650</v>
      </c>
      <c r="D386" s="24">
        <v>43100</v>
      </c>
      <c r="E386" s="23" t="s">
        <v>1651</v>
      </c>
      <c r="F386" s="23" t="s">
        <v>1127</v>
      </c>
      <c r="G386" s="23" t="s">
        <v>1641</v>
      </c>
      <c r="H386" s="25">
        <f>279365673+12709081</f>
        <v>292074754</v>
      </c>
      <c r="I386" s="25">
        <f>279365673+12709081</f>
        <v>292074754</v>
      </c>
      <c r="J386" s="23" t="s">
        <v>347</v>
      </c>
      <c r="K386" s="23" t="s">
        <v>45</v>
      </c>
      <c r="L386" s="22" t="s">
        <v>1131</v>
      </c>
      <c r="M386" s="22" t="s">
        <v>1132</v>
      </c>
      <c r="N386" s="21" t="s">
        <v>1149</v>
      </c>
      <c r="O386" s="26" t="s">
        <v>1134</v>
      </c>
      <c r="P386" s="23" t="s">
        <v>1161</v>
      </c>
      <c r="Q386" s="23" t="s">
        <v>1642</v>
      </c>
      <c r="R386" s="23" t="s">
        <v>1643</v>
      </c>
      <c r="S386" s="23" t="s">
        <v>1644</v>
      </c>
      <c r="T386" s="23" t="s">
        <v>1645</v>
      </c>
      <c r="U386" s="22" t="s">
        <v>1646</v>
      </c>
      <c r="V386" s="22">
        <v>8002</v>
      </c>
      <c r="W386" s="27" t="s">
        <v>1652</v>
      </c>
      <c r="X386" s="28">
        <v>43129.65347222222</v>
      </c>
      <c r="Y386" s="23"/>
      <c r="Z386" s="23"/>
      <c r="AA386" s="29">
        <f t="shared" si="5"/>
        <v>0.33</v>
      </c>
      <c r="AB386" s="22"/>
      <c r="AC386" s="22"/>
      <c r="AD386" s="22"/>
      <c r="AE386" s="22"/>
      <c r="AF386" s="23" t="s">
        <v>326</v>
      </c>
      <c r="AG386" s="23" t="s">
        <v>1653</v>
      </c>
      <c r="AH386" s="20">
        <v>37</v>
      </c>
      <c r="AI386" s="20" t="s">
        <v>1654</v>
      </c>
      <c r="AJ386" s="20" t="s">
        <v>47</v>
      </c>
      <c r="AK386" s="20" t="s">
        <v>1158</v>
      </c>
    </row>
    <row r="387" spans="1:37" s="20" customFormat="1" ht="63" customHeight="1" x14ac:dyDescent="0.2">
      <c r="A387" s="21" t="s">
        <v>327</v>
      </c>
      <c r="B387" s="22" t="s">
        <v>1128</v>
      </c>
      <c r="C387" s="23" t="s">
        <v>1655</v>
      </c>
      <c r="D387" s="24">
        <v>43100</v>
      </c>
      <c r="E387" s="23" t="s">
        <v>342</v>
      </c>
      <c r="F387" s="23" t="s">
        <v>677</v>
      </c>
      <c r="G387" s="23" t="s">
        <v>1641</v>
      </c>
      <c r="H387" s="25">
        <f>3673170479+377867314</f>
        <v>4051037793</v>
      </c>
      <c r="I387" s="25">
        <v>3996833229</v>
      </c>
      <c r="J387" s="23" t="s">
        <v>347</v>
      </c>
      <c r="K387" s="23" t="s">
        <v>45</v>
      </c>
      <c r="L387" s="22" t="s">
        <v>1131</v>
      </c>
      <c r="M387" s="22" t="s">
        <v>1132</v>
      </c>
      <c r="N387" s="21" t="s">
        <v>1149</v>
      </c>
      <c r="O387" s="26" t="s">
        <v>1134</v>
      </c>
      <c r="P387" s="23" t="s">
        <v>1161</v>
      </c>
      <c r="Q387" s="23" t="s">
        <v>1642</v>
      </c>
      <c r="R387" s="23" t="s">
        <v>1643</v>
      </c>
      <c r="S387" s="23" t="s">
        <v>1644</v>
      </c>
      <c r="T387" s="23" t="s">
        <v>1645</v>
      </c>
      <c r="U387" s="22" t="s">
        <v>1646</v>
      </c>
      <c r="V387" s="22">
        <v>7985</v>
      </c>
      <c r="W387" s="27" t="s">
        <v>1656</v>
      </c>
      <c r="X387" s="28">
        <v>43124.666666666664</v>
      </c>
      <c r="Y387" s="23"/>
      <c r="Z387" s="23"/>
      <c r="AA387" s="29">
        <f t="shared" si="5"/>
        <v>0.33</v>
      </c>
      <c r="AB387" s="22"/>
      <c r="AC387" s="22"/>
      <c r="AD387" s="22"/>
      <c r="AE387" s="22"/>
      <c r="AF387" s="23" t="s">
        <v>326</v>
      </c>
      <c r="AG387" s="23" t="s">
        <v>1657</v>
      </c>
      <c r="AH387" s="20">
        <v>58</v>
      </c>
      <c r="AI387" s="20" t="s">
        <v>1658</v>
      </c>
      <c r="AJ387" s="20" t="s">
        <v>517</v>
      </c>
      <c r="AK387" s="20" t="s">
        <v>1158</v>
      </c>
    </row>
    <row r="388" spans="1:37" s="20" customFormat="1" ht="63" customHeight="1" x14ac:dyDescent="0.2">
      <c r="A388" s="21" t="s">
        <v>327</v>
      </c>
      <c r="B388" s="22">
        <v>81101510</v>
      </c>
      <c r="C388" s="23" t="s">
        <v>1659</v>
      </c>
      <c r="D388" s="24">
        <v>43100</v>
      </c>
      <c r="E388" s="23" t="s">
        <v>1651</v>
      </c>
      <c r="F388" s="23" t="s">
        <v>1127</v>
      </c>
      <c r="G388" s="23" t="s">
        <v>1641</v>
      </c>
      <c r="H388" s="25">
        <f>326829521+14604513</f>
        <v>341434034</v>
      </c>
      <c r="I388" s="25">
        <f>326829521+14604513</f>
        <v>341434034</v>
      </c>
      <c r="J388" s="23" t="s">
        <v>347</v>
      </c>
      <c r="K388" s="23" t="s">
        <v>45</v>
      </c>
      <c r="L388" s="22" t="s">
        <v>1131</v>
      </c>
      <c r="M388" s="22" t="s">
        <v>1132</v>
      </c>
      <c r="N388" s="21" t="s">
        <v>1149</v>
      </c>
      <c r="O388" s="26" t="s">
        <v>1134</v>
      </c>
      <c r="P388" s="23" t="s">
        <v>1161</v>
      </c>
      <c r="Q388" s="23" t="s">
        <v>1642</v>
      </c>
      <c r="R388" s="23" t="s">
        <v>1643</v>
      </c>
      <c r="S388" s="23" t="s">
        <v>1644</v>
      </c>
      <c r="T388" s="23" t="s">
        <v>1645</v>
      </c>
      <c r="U388" s="22" t="s">
        <v>1646</v>
      </c>
      <c r="V388" s="22">
        <v>8000</v>
      </c>
      <c r="W388" s="27" t="s">
        <v>1660</v>
      </c>
      <c r="X388" s="28">
        <v>43129.78402777778</v>
      </c>
      <c r="Y388" s="23"/>
      <c r="Z388" s="23"/>
      <c r="AA388" s="29">
        <f t="shared" si="5"/>
        <v>0.33</v>
      </c>
      <c r="AB388" s="22"/>
      <c r="AC388" s="22"/>
      <c r="AD388" s="22"/>
      <c r="AE388" s="22"/>
      <c r="AF388" s="23" t="s">
        <v>326</v>
      </c>
      <c r="AG388" s="23" t="s">
        <v>1661</v>
      </c>
      <c r="AI388" s="20" t="s">
        <v>1662</v>
      </c>
      <c r="AJ388" s="20" t="s">
        <v>47</v>
      </c>
      <c r="AK388" s="20" t="s">
        <v>1158</v>
      </c>
    </row>
    <row r="389" spans="1:37" s="20" customFormat="1" ht="63" customHeight="1" x14ac:dyDescent="0.2">
      <c r="A389" s="21" t="s">
        <v>327</v>
      </c>
      <c r="B389" s="22" t="s">
        <v>1128</v>
      </c>
      <c r="C389" s="23" t="s">
        <v>1663</v>
      </c>
      <c r="D389" s="24">
        <v>43100</v>
      </c>
      <c r="E389" s="23" t="s">
        <v>342</v>
      </c>
      <c r="F389" s="23" t="s">
        <v>677</v>
      </c>
      <c r="G389" s="23" t="s">
        <v>1641</v>
      </c>
      <c r="H389" s="25">
        <f>3657208831+395491742</f>
        <v>4052700573</v>
      </c>
      <c r="I389" s="25">
        <v>3986535165</v>
      </c>
      <c r="J389" s="23" t="s">
        <v>347</v>
      </c>
      <c r="K389" s="23" t="s">
        <v>45</v>
      </c>
      <c r="L389" s="22" t="s">
        <v>1131</v>
      </c>
      <c r="M389" s="22" t="s">
        <v>1132</v>
      </c>
      <c r="N389" s="21" t="s">
        <v>1149</v>
      </c>
      <c r="O389" s="26" t="s">
        <v>1134</v>
      </c>
      <c r="P389" s="23" t="s">
        <v>1161</v>
      </c>
      <c r="Q389" s="23" t="s">
        <v>1642</v>
      </c>
      <c r="R389" s="23" t="s">
        <v>1643</v>
      </c>
      <c r="S389" s="23" t="s">
        <v>1644</v>
      </c>
      <c r="T389" s="23" t="s">
        <v>1645</v>
      </c>
      <c r="U389" s="22" t="s">
        <v>1646</v>
      </c>
      <c r="V389" s="22">
        <v>7991</v>
      </c>
      <c r="W389" s="27" t="s">
        <v>1664</v>
      </c>
      <c r="X389" s="28">
        <v>43124.652083333334</v>
      </c>
      <c r="Y389" s="23"/>
      <c r="Z389" s="23"/>
      <c r="AA389" s="29">
        <f t="shared" si="5"/>
        <v>0.33</v>
      </c>
      <c r="AB389" s="22"/>
      <c r="AC389" s="22"/>
      <c r="AD389" s="22"/>
      <c r="AE389" s="22"/>
      <c r="AF389" s="23" t="s">
        <v>326</v>
      </c>
      <c r="AG389" s="23" t="s">
        <v>1665</v>
      </c>
      <c r="AH389" s="20">
        <v>58</v>
      </c>
      <c r="AI389" s="20" t="s">
        <v>1666</v>
      </c>
      <c r="AJ389" s="20" t="s">
        <v>517</v>
      </c>
      <c r="AK389" s="20" t="s">
        <v>1158</v>
      </c>
    </row>
    <row r="390" spans="1:37" s="20" customFormat="1" ht="63" customHeight="1" x14ac:dyDescent="0.2">
      <c r="A390" s="21" t="s">
        <v>327</v>
      </c>
      <c r="B390" s="22">
        <v>81101510</v>
      </c>
      <c r="C390" s="23" t="s">
        <v>1667</v>
      </c>
      <c r="D390" s="24">
        <v>43100</v>
      </c>
      <c r="E390" s="23" t="s">
        <v>1651</v>
      </c>
      <c r="F390" s="23" t="s">
        <v>1127</v>
      </c>
      <c r="G390" s="23" t="s">
        <v>1641</v>
      </c>
      <c r="H390" s="25">
        <f>342791168+46658704</f>
        <v>389449872</v>
      </c>
      <c r="I390" s="25">
        <f>342791168+46658704</f>
        <v>389449872</v>
      </c>
      <c r="J390" s="23" t="s">
        <v>347</v>
      </c>
      <c r="K390" s="23" t="s">
        <v>45</v>
      </c>
      <c r="L390" s="22" t="s">
        <v>1131</v>
      </c>
      <c r="M390" s="22" t="s">
        <v>1132</v>
      </c>
      <c r="N390" s="21" t="s">
        <v>1149</v>
      </c>
      <c r="O390" s="26" t="s">
        <v>1134</v>
      </c>
      <c r="P390" s="23" t="s">
        <v>1161</v>
      </c>
      <c r="Q390" s="23" t="s">
        <v>1642</v>
      </c>
      <c r="R390" s="23" t="s">
        <v>1643</v>
      </c>
      <c r="S390" s="23" t="s">
        <v>1644</v>
      </c>
      <c r="T390" s="23" t="s">
        <v>1645</v>
      </c>
      <c r="U390" s="22" t="s">
        <v>1646</v>
      </c>
      <c r="V390" s="22">
        <v>8003</v>
      </c>
      <c r="W390" s="27" t="s">
        <v>1668</v>
      </c>
      <c r="X390" s="28">
        <v>43129.731249999997</v>
      </c>
      <c r="Y390" s="23"/>
      <c r="Z390" s="23"/>
      <c r="AA390" s="29">
        <f t="shared" si="5"/>
        <v>0.33</v>
      </c>
      <c r="AB390" s="22"/>
      <c r="AC390" s="22"/>
      <c r="AD390" s="22"/>
      <c r="AE390" s="22"/>
      <c r="AF390" s="23" t="s">
        <v>326</v>
      </c>
      <c r="AG390" s="23" t="s">
        <v>1669</v>
      </c>
      <c r="AI390" s="20" t="s">
        <v>1499</v>
      </c>
      <c r="AJ390" s="20" t="s">
        <v>47</v>
      </c>
      <c r="AK390" s="20" t="s">
        <v>1158</v>
      </c>
    </row>
    <row r="391" spans="1:37" s="20" customFormat="1" ht="63" customHeight="1" x14ac:dyDescent="0.2">
      <c r="A391" s="21" t="s">
        <v>327</v>
      </c>
      <c r="B391" s="22" t="s">
        <v>1128</v>
      </c>
      <c r="C391" s="23" t="s">
        <v>1670</v>
      </c>
      <c r="D391" s="24">
        <v>43100</v>
      </c>
      <c r="E391" s="23" t="s">
        <v>342</v>
      </c>
      <c r="F391" s="23" t="s">
        <v>677</v>
      </c>
      <c r="G391" s="23" t="s">
        <v>1641</v>
      </c>
      <c r="H391" s="25">
        <f>3720028159+382845303</f>
        <v>4102873462</v>
      </c>
      <c r="I391" s="25">
        <v>4035707619</v>
      </c>
      <c r="J391" s="23" t="s">
        <v>347</v>
      </c>
      <c r="K391" s="23" t="s">
        <v>45</v>
      </c>
      <c r="L391" s="22" t="s">
        <v>1131</v>
      </c>
      <c r="M391" s="22" t="s">
        <v>1132</v>
      </c>
      <c r="N391" s="21" t="s">
        <v>1149</v>
      </c>
      <c r="O391" s="26" t="s">
        <v>1134</v>
      </c>
      <c r="P391" s="23" t="s">
        <v>1161</v>
      </c>
      <c r="Q391" s="23" t="s">
        <v>1642</v>
      </c>
      <c r="R391" s="23" t="s">
        <v>1643</v>
      </c>
      <c r="S391" s="23" t="s">
        <v>1644</v>
      </c>
      <c r="T391" s="23" t="s">
        <v>1645</v>
      </c>
      <c r="U391" s="22" t="s">
        <v>1646</v>
      </c>
      <c r="V391" s="22">
        <v>7987</v>
      </c>
      <c r="W391" s="27" t="s">
        <v>1671</v>
      </c>
      <c r="X391" s="28">
        <v>43124.521527777775</v>
      </c>
      <c r="Y391" s="23"/>
      <c r="Z391" s="23"/>
      <c r="AA391" s="29">
        <f t="shared" si="5"/>
        <v>0.33</v>
      </c>
      <c r="AB391" s="22"/>
      <c r="AC391" s="22"/>
      <c r="AD391" s="22"/>
      <c r="AE391" s="22"/>
      <c r="AF391" s="23" t="s">
        <v>326</v>
      </c>
      <c r="AG391" s="23" t="s">
        <v>1672</v>
      </c>
      <c r="AH391" s="20">
        <v>46</v>
      </c>
      <c r="AI391" s="20" t="s">
        <v>1673</v>
      </c>
      <c r="AJ391" s="20" t="s">
        <v>517</v>
      </c>
      <c r="AK391" s="20" t="s">
        <v>1158</v>
      </c>
    </row>
    <row r="392" spans="1:37" s="20" customFormat="1" ht="63" customHeight="1" x14ac:dyDescent="0.2">
      <c r="A392" s="21" t="s">
        <v>327</v>
      </c>
      <c r="B392" s="22">
        <v>81101510</v>
      </c>
      <c r="C392" s="23" t="s">
        <v>1674</v>
      </c>
      <c r="D392" s="24">
        <v>43100</v>
      </c>
      <c r="E392" s="23" t="s">
        <v>1651</v>
      </c>
      <c r="F392" s="23" t="s">
        <v>1127</v>
      </c>
      <c r="G392" s="23" t="s">
        <v>1641</v>
      </c>
      <c r="H392" s="25">
        <f>279964951+6897907</f>
        <v>286862858</v>
      </c>
      <c r="I392" s="25">
        <f>279964951+6897907</f>
        <v>286862858</v>
      </c>
      <c r="J392" s="23" t="s">
        <v>347</v>
      </c>
      <c r="K392" s="23" t="s">
        <v>45</v>
      </c>
      <c r="L392" s="22" t="s">
        <v>1131</v>
      </c>
      <c r="M392" s="22" t="s">
        <v>1132</v>
      </c>
      <c r="N392" s="21" t="s">
        <v>1149</v>
      </c>
      <c r="O392" s="26" t="s">
        <v>1134</v>
      </c>
      <c r="P392" s="23" t="s">
        <v>1161</v>
      </c>
      <c r="Q392" s="23" t="s">
        <v>1642</v>
      </c>
      <c r="R392" s="23" t="s">
        <v>1643</v>
      </c>
      <c r="S392" s="23" t="s">
        <v>1644</v>
      </c>
      <c r="T392" s="23" t="s">
        <v>1645</v>
      </c>
      <c r="U392" s="22" t="s">
        <v>1646</v>
      </c>
      <c r="V392" s="22">
        <v>8005</v>
      </c>
      <c r="W392" s="27" t="s">
        <v>1675</v>
      </c>
      <c r="X392" s="28">
        <v>43129.697916666664</v>
      </c>
      <c r="Y392" s="23"/>
      <c r="Z392" s="23"/>
      <c r="AA392" s="29">
        <f t="shared" si="5"/>
        <v>0.33</v>
      </c>
      <c r="AB392" s="22"/>
      <c r="AC392" s="22"/>
      <c r="AD392" s="22"/>
      <c r="AE392" s="22"/>
      <c r="AF392" s="23" t="s">
        <v>326</v>
      </c>
      <c r="AG392" s="23" t="s">
        <v>1676</v>
      </c>
      <c r="AI392" s="20" t="s">
        <v>1677</v>
      </c>
      <c r="AJ392" s="20" t="s">
        <v>47</v>
      </c>
      <c r="AK392" s="20" t="s">
        <v>1158</v>
      </c>
    </row>
    <row r="393" spans="1:37" s="20" customFormat="1" ht="63" customHeight="1" x14ac:dyDescent="0.2">
      <c r="A393" s="21" t="s">
        <v>327</v>
      </c>
      <c r="B393" s="22">
        <v>72141003</v>
      </c>
      <c r="C393" s="23" t="s">
        <v>1678</v>
      </c>
      <c r="D393" s="24">
        <v>43100</v>
      </c>
      <c r="E393" s="23" t="s">
        <v>342</v>
      </c>
      <c r="F393" s="23" t="s">
        <v>677</v>
      </c>
      <c r="G393" s="23" t="s">
        <v>1641</v>
      </c>
      <c r="H393" s="25">
        <f>1833400000+189785195</f>
        <v>2023185195</v>
      </c>
      <c r="I393" s="25">
        <v>2003669679</v>
      </c>
      <c r="J393" s="23" t="s">
        <v>347</v>
      </c>
      <c r="K393" s="23" t="s">
        <v>45</v>
      </c>
      <c r="L393" s="22" t="s">
        <v>1131</v>
      </c>
      <c r="M393" s="22" t="s">
        <v>1132</v>
      </c>
      <c r="N393" s="21" t="s">
        <v>1149</v>
      </c>
      <c r="O393" s="26" t="s">
        <v>1134</v>
      </c>
      <c r="P393" s="23" t="s">
        <v>1161</v>
      </c>
      <c r="Q393" s="23" t="s">
        <v>1642</v>
      </c>
      <c r="R393" s="23" t="s">
        <v>1643</v>
      </c>
      <c r="S393" s="23" t="s">
        <v>1644</v>
      </c>
      <c r="T393" s="23" t="s">
        <v>1645</v>
      </c>
      <c r="U393" s="22" t="s">
        <v>1646</v>
      </c>
      <c r="V393" s="22">
        <v>7990</v>
      </c>
      <c r="W393" s="27" t="s">
        <v>1679</v>
      </c>
      <c r="X393" s="28">
        <v>43124.430555555555</v>
      </c>
      <c r="Y393" s="23"/>
      <c r="Z393" s="23"/>
      <c r="AA393" s="29">
        <f t="shared" si="5"/>
        <v>0.33</v>
      </c>
      <c r="AB393" s="22"/>
      <c r="AC393" s="22"/>
      <c r="AD393" s="22"/>
      <c r="AE393" s="22"/>
      <c r="AF393" s="23" t="s">
        <v>326</v>
      </c>
      <c r="AG393" s="23" t="s">
        <v>1680</v>
      </c>
      <c r="AH393" s="20">
        <v>69</v>
      </c>
      <c r="AI393" s="20" t="s">
        <v>1681</v>
      </c>
      <c r="AJ393" s="20" t="s">
        <v>517</v>
      </c>
      <c r="AK393" s="20" t="s">
        <v>1158</v>
      </c>
    </row>
    <row r="394" spans="1:37" s="20" customFormat="1" ht="63" customHeight="1" x14ac:dyDescent="0.2">
      <c r="A394" s="21" t="s">
        <v>327</v>
      </c>
      <c r="B394" s="22">
        <v>81101510</v>
      </c>
      <c r="C394" s="23" t="s">
        <v>1682</v>
      </c>
      <c r="D394" s="24">
        <v>43100</v>
      </c>
      <c r="E394" s="23" t="s">
        <v>1651</v>
      </c>
      <c r="F394" s="23" t="s">
        <v>1127</v>
      </c>
      <c r="G394" s="23" t="s">
        <v>1641</v>
      </c>
      <c r="H394" s="25">
        <f>166600000+7423666</f>
        <v>174023666</v>
      </c>
      <c r="I394" s="25">
        <f>166600000+7423666</f>
        <v>174023666</v>
      </c>
      <c r="J394" s="23" t="s">
        <v>347</v>
      </c>
      <c r="K394" s="23" t="s">
        <v>45</v>
      </c>
      <c r="L394" s="22" t="s">
        <v>1131</v>
      </c>
      <c r="M394" s="22" t="s">
        <v>1132</v>
      </c>
      <c r="N394" s="21" t="s">
        <v>1149</v>
      </c>
      <c r="O394" s="26" t="s">
        <v>1134</v>
      </c>
      <c r="P394" s="23" t="s">
        <v>1161</v>
      </c>
      <c r="Q394" s="23" t="s">
        <v>1642</v>
      </c>
      <c r="R394" s="23" t="s">
        <v>1643</v>
      </c>
      <c r="S394" s="23" t="s">
        <v>1644</v>
      </c>
      <c r="T394" s="23" t="s">
        <v>1645</v>
      </c>
      <c r="U394" s="22" t="s">
        <v>1646</v>
      </c>
      <c r="V394" s="22">
        <v>7997</v>
      </c>
      <c r="W394" s="27" t="s">
        <v>1683</v>
      </c>
      <c r="X394" s="28">
        <v>43129.674305555556</v>
      </c>
      <c r="Y394" s="23"/>
      <c r="Z394" s="23"/>
      <c r="AA394" s="29">
        <f t="shared" si="5"/>
        <v>0.33</v>
      </c>
      <c r="AB394" s="22"/>
      <c r="AC394" s="22"/>
      <c r="AD394" s="22"/>
      <c r="AE394" s="22"/>
      <c r="AF394" s="23" t="s">
        <v>326</v>
      </c>
      <c r="AG394" s="23" t="s">
        <v>1684</v>
      </c>
      <c r="AI394" s="20" t="s">
        <v>1685</v>
      </c>
      <c r="AJ394" s="20" t="s">
        <v>47</v>
      </c>
      <c r="AK394" s="20" t="s">
        <v>1158</v>
      </c>
    </row>
    <row r="395" spans="1:37" s="20" customFormat="1" ht="63" customHeight="1" x14ac:dyDescent="0.2">
      <c r="A395" s="21" t="s">
        <v>327</v>
      </c>
      <c r="B395" s="22" t="s">
        <v>1128</v>
      </c>
      <c r="C395" s="23" t="s">
        <v>1686</v>
      </c>
      <c r="D395" s="24">
        <v>43100</v>
      </c>
      <c r="E395" s="23" t="s">
        <v>342</v>
      </c>
      <c r="F395" s="23" t="s">
        <v>677</v>
      </c>
      <c r="G395" s="23" t="s">
        <v>1641</v>
      </c>
      <c r="H395" s="25">
        <f>4196661132+458655487</f>
        <v>4655316619</v>
      </c>
      <c r="I395" s="25">
        <v>4534617807</v>
      </c>
      <c r="J395" s="23" t="s">
        <v>347</v>
      </c>
      <c r="K395" s="23" t="s">
        <v>45</v>
      </c>
      <c r="L395" s="22" t="s">
        <v>1131</v>
      </c>
      <c r="M395" s="22" t="s">
        <v>1132</v>
      </c>
      <c r="N395" s="21" t="s">
        <v>1149</v>
      </c>
      <c r="O395" s="26" t="s">
        <v>1134</v>
      </c>
      <c r="P395" s="23" t="s">
        <v>1161</v>
      </c>
      <c r="Q395" s="23" t="s">
        <v>1642</v>
      </c>
      <c r="R395" s="23" t="s">
        <v>1643</v>
      </c>
      <c r="S395" s="23" t="s">
        <v>1644</v>
      </c>
      <c r="T395" s="23" t="s">
        <v>1645</v>
      </c>
      <c r="U395" s="22" t="s">
        <v>1646</v>
      </c>
      <c r="V395" s="22">
        <v>7992</v>
      </c>
      <c r="W395" s="27" t="s">
        <v>1687</v>
      </c>
      <c r="X395" s="28">
        <v>43124.441666666666</v>
      </c>
      <c r="Y395" s="23"/>
      <c r="Z395" s="23"/>
      <c r="AA395" s="29">
        <f t="shared" si="5"/>
        <v>0.33</v>
      </c>
      <c r="AB395" s="22"/>
      <c r="AC395" s="22"/>
      <c r="AD395" s="22"/>
      <c r="AE395" s="22"/>
      <c r="AF395" s="23" t="s">
        <v>326</v>
      </c>
      <c r="AG395" s="23" t="s">
        <v>1688</v>
      </c>
      <c r="AH395" s="20">
        <v>57</v>
      </c>
      <c r="AI395" s="20" t="s">
        <v>1689</v>
      </c>
      <c r="AJ395" s="20" t="s">
        <v>517</v>
      </c>
      <c r="AK395" s="20" t="s">
        <v>1158</v>
      </c>
    </row>
    <row r="396" spans="1:37" s="20" customFormat="1" ht="63" customHeight="1" x14ac:dyDescent="0.2">
      <c r="A396" s="21" t="s">
        <v>327</v>
      </c>
      <c r="B396" s="22">
        <v>81101510</v>
      </c>
      <c r="C396" s="23" t="s">
        <v>1690</v>
      </c>
      <c r="D396" s="24">
        <v>43100</v>
      </c>
      <c r="E396" s="23" t="s">
        <v>1651</v>
      </c>
      <c r="F396" s="23" t="s">
        <v>1127</v>
      </c>
      <c r="G396" s="23" t="s">
        <v>1641</v>
      </c>
      <c r="H396" s="25">
        <f>302493609+14036342</f>
        <v>316529951</v>
      </c>
      <c r="I396" s="25">
        <f>302493609+14036342</f>
        <v>316529951</v>
      </c>
      <c r="J396" s="23" t="s">
        <v>347</v>
      </c>
      <c r="K396" s="23" t="s">
        <v>45</v>
      </c>
      <c r="L396" s="22" t="s">
        <v>1131</v>
      </c>
      <c r="M396" s="22" t="s">
        <v>1132</v>
      </c>
      <c r="N396" s="21" t="s">
        <v>1149</v>
      </c>
      <c r="O396" s="26" t="s">
        <v>1134</v>
      </c>
      <c r="P396" s="23" t="s">
        <v>1161</v>
      </c>
      <c r="Q396" s="23" t="s">
        <v>1642</v>
      </c>
      <c r="R396" s="23" t="s">
        <v>1643</v>
      </c>
      <c r="S396" s="23" t="s">
        <v>1644</v>
      </c>
      <c r="T396" s="23" t="s">
        <v>1645</v>
      </c>
      <c r="U396" s="22" t="s">
        <v>1646</v>
      </c>
      <c r="V396" s="22">
        <v>7998</v>
      </c>
      <c r="W396" s="27" t="s">
        <v>1691</v>
      </c>
      <c r="X396" s="28">
        <v>43129.684027777781</v>
      </c>
      <c r="Y396" s="23"/>
      <c r="Z396" s="23"/>
      <c r="AA396" s="29">
        <f t="shared" ref="AA396:AA459" si="6">+IF(AND(W396="",X396="",Y396="",Z396=""),"",IF(AND(W396&lt;&gt;"",X396="",Y396="",Z396=""),0%,IF(AND(W396&lt;&gt;"",X396&lt;&gt;"",Y396="",Z396=""),33%,IF(AND(W396&lt;&gt;"",X396&lt;&gt;"",Y396&lt;&gt;"",Z396=""),66%,IF(AND(W396&lt;&gt;"",X396&lt;&gt;"",Y396&lt;&gt;"",Z396&lt;&gt;""),100%,"Información incompleta")))))</f>
        <v>0.33</v>
      </c>
      <c r="AB396" s="22"/>
      <c r="AC396" s="22"/>
      <c r="AD396" s="22"/>
      <c r="AE396" s="22"/>
      <c r="AF396" s="23" t="s">
        <v>326</v>
      </c>
      <c r="AG396" s="23" t="s">
        <v>1692</v>
      </c>
      <c r="AH396" s="20">
        <v>30</v>
      </c>
      <c r="AI396" s="20" t="s">
        <v>1693</v>
      </c>
      <c r="AJ396" s="20" t="s">
        <v>47</v>
      </c>
      <c r="AK396" s="20" t="s">
        <v>1158</v>
      </c>
    </row>
    <row r="397" spans="1:37" s="20" customFormat="1" ht="63" customHeight="1" x14ac:dyDescent="0.2">
      <c r="A397" s="21" t="s">
        <v>327</v>
      </c>
      <c r="B397" s="22" t="s">
        <v>1128</v>
      </c>
      <c r="C397" s="23" t="s">
        <v>1694</v>
      </c>
      <c r="D397" s="24">
        <v>43100</v>
      </c>
      <c r="E397" s="23" t="s">
        <v>342</v>
      </c>
      <c r="F397" s="23" t="s">
        <v>677</v>
      </c>
      <c r="G397" s="23" t="s">
        <v>1641</v>
      </c>
      <c r="H397" s="25">
        <f>3178021638+130737604+221163504</f>
        <v>3529922746</v>
      </c>
      <c r="I397" s="25">
        <v>3445357364</v>
      </c>
      <c r="J397" s="23" t="s">
        <v>347</v>
      </c>
      <c r="K397" s="23" t="s">
        <v>45</v>
      </c>
      <c r="L397" s="22" t="s">
        <v>1131</v>
      </c>
      <c r="M397" s="22" t="s">
        <v>1132</v>
      </c>
      <c r="N397" s="21" t="s">
        <v>1149</v>
      </c>
      <c r="O397" s="26" t="s">
        <v>1134</v>
      </c>
      <c r="P397" s="23" t="s">
        <v>1161</v>
      </c>
      <c r="Q397" s="23" t="s">
        <v>1642</v>
      </c>
      <c r="R397" s="23" t="s">
        <v>1643</v>
      </c>
      <c r="S397" s="23" t="s">
        <v>1644</v>
      </c>
      <c r="T397" s="23" t="s">
        <v>1645</v>
      </c>
      <c r="U397" s="22" t="s">
        <v>1646</v>
      </c>
      <c r="V397" s="22">
        <v>7983</v>
      </c>
      <c r="W397" s="27" t="s">
        <v>1695</v>
      </c>
      <c r="X397" s="28">
        <v>43124.605555555558</v>
      </c>
      <c r="Y397" s="23"/>
      <c r="Z397" s="23"/>
      <c r="AA397" s="29">
        <f t="shared" si="6"/>
        <v>0.33</v>
      </c>
      <c r="AB397" s="22"/>
      <c r="AC397" s="22"/>
      <c r="AD397" s="22"/>
      <c r="AE397" s="22"/>
      <c r="AF397" s="23" t="s">
        <v>326</v>
      </c>
      <c r="AG397" s="23" t="s">
        <v>1696</v>
      </c>
      <c r="AH397" s="20">
        <v>64</v>
      </c>
      <c r="AI397" s="20" t="s">
        <v>1697</v>
      </c>
      <c r="AJ397" s="20" t="s">
        <v>517</v>
      </c>
      <c r="AK397" s="20" t="s">
        <v>1158</v>
      </c>
    </row>
    <row r="398" spans="1:37" s="20" customFormat="1" ht="63" customHeight="1" x14ac:dyDescent="0.2">
      <c r="A398" s="21" t="s">
        <v>327</v>
      </c>
      <c r="B398" s="22">
        <v>81101510</v>
      </c>
      <c r="C398" s="23" t="s">
        <v>1698</v>
      </c>
      <c r="D398" s="24">
        <v>43100</v>
      </c>
      <c r="E398" s="23" t="s">
        <v>1651</v>
      </c>
      <c r="F398" s="23" t="s">
        <v>1127</v>
      </c>
      <c r="G398" s="23" t="s">
        <v>1641</v>
      </c>
      <c r="H398" s="25">
        <f>321028757+16355122</f>
        <v>337383879</v>
      </c>
      <c r="I398" s="25">
        <f>321028757+16355122</f>
        <v>337383879</v>
      </c>
      <c r="J398" s="23" t="s">
        <v>347</v>
      </c>
      <c r="K398" s="23" t="s">
        <v>45</v>
      </c>
      <c r="L398" s="22" t="s">
        <v>1131</v>
      </c>
      <c r="M398" s="22" t="s">
        <v>1132</v>
      </c>
      <c r="N398" s="21" t="s">
        <v>1149</v>
      </c>
      <c r="O398" s="26" t="s">
        <v>1134</v>
      </c>
      <c r="P398" s="23" t="s">
        <v>1161</v>
      </c>
      <c r="Q398" s="23" t="s">
        <v>1642</v>
      </c>
      <c r="R398" s="23" t="s">
        <v>1643</v>
      </c>
      <c r="S398" s="23" t="s">
        <v>1644</v>
      </c>
      <c r="T398" s="23" t="s">
        <v>1645</v>
      </c>
      <c r="U398" s="22" t="s">
        <v>1646</v>
      </c>
      <c r="V398" s="22">
        <v>8001</v>
      </c>
      <c r="W398" s="27" t="s">
        <v>1699</v>
      </c>
      <c r="X398" s="28">
        <v>43129.67083333333</v>
      </c>
      <c r="Y398" s="23"/>
      <c r="Z398" s="23"/>
      <c r="AA398" s="29">
        <f t="shared" si="6"/>
        <v>0.33</v>
      </c>
      <c r="AB398" s="22"/>
      <c r="AC398" s="22"/>
      <c r="AD398" s="22"/>
      <c r="AE398" s="22"/>
      <c r="AF398" s="23" t="s">
        <v>326</v>
      </c>
      <c r="AG398" s="23" t="s">
        <v>1700</v>
      </c>
      <c r="AH398" s="20">
        <v>34</v>
      </c>
      <c r="AI398" s="20" t="s">
        <v>1701</v>
      </c>
      <c r="AJ398" s="20" t="s">
        <v>47</v>
      </c>
      <c r="AK398" s="20" t="s">
        <v>1158</v>
      </c>
    </row>
    <row r="399" spans="1:37" s="20" customFormat="1" ht="63" customHeight="1" x14ac:dyDescent="0.2">
      <c r="A399" s="21" t="s">
        <v>327</v>
      </c>
      <c r="B399" s="22" t="s">
        <v>1128</v>
      </c>
      <c r="C399" s="23" t="s">
        <v>1702</v>
      </c>
      <c r="D399" s="24">
        <v>43100</v>
      </c>
      <c r="E399" s="23" t="s">
        <v>342</v>
      </c>
      <c r="F399" s="23" t="s">
        <v>677</v>
      </c>
      <c r="G399" s="23" t="s">
        <v>1641</v>
      </c>
      <c r="H399" s="25">
        <f>1847200000+89035424</f>
        <v>1936235424</v>
      </c>
      <c r="I399" s="25">
        <v>1905903907</v>
      </c>
      <c r="J399" s="23" t="s">
        <v>347</v>
      </c>
      <c r="K399" s="23" t="s">
        <v>45</v>
      </c>
      <c r="L399" s="22" t="s">
        <v>1131</v>
      </c>
      <c r="M399" s="22" t="s">
        <v>1132</v>
      </c>
      <c r="N399" s="21" t="s">
        <v>1149</v>
      </c>
      <c r="O399" s="26" t="s">
        <v>1134</v>
      </c>
      <c r="P399" s="23" t="s">
        <v>1161</v>
      </c>
      <c r="Q399" s="23" t="s">
        <v>1642</v>
      </c>
      <c r="R399" s="23" t="s">
        <v>1643</v>
      </c>
      <c r="S399" s="23" t="s">
        <v>1644</v>
      </c>
      <c r="T399" s="23" t="s">
        <v>1645</v>
      </c>
      <c r="U399" s="22" t="s">
        <v>1646</v>
      </c>
      <c r="V399" s="22">
        <v>7993</v>
      </c>
      <c r="W399" s="27" t="s">
        <v>1703</v>
      </c>
      <c r="X399" s="28">
        <v>43124.454861111109</v>
      </c>
      <c r="Y399" s="23"/>
      <c r="Z399" s="23"/>
      <c r="AA399" s="29">
        <f t="shared" si="6"/>
        <v>0.33</v>
      </c>
      <c r="AB399" s="22"/>
      <c r="AC399" s="22"/>
      <c r="AD399" s="22"/>
      <c r="AE399" s="22"/>
      <c r="AF399" s="23" t="s">
        <v>326</v>
      </c>
      <c r="AG399" s="23" t="s">
        <v>1704</v>
      </c>
      <c r="AH399" s="20">
        <v>68</v>
      </c>
      <c r="AI399" s="20" t="s">
        <v>1705</v>
      </c>
      <c r="AJ399" s="20" t="s">
        <v>517</v>
      </c>
      <c r="AK399" s="20" t="s">
        <v>1158</v>
      </c>
    </row>
    <row r="400" spans="1:37" s="20" customFormat="1" ht="63" customHeight="1" x14ac:dyDescent="0.2">
      <c r="A400" s="21" t="s">
        <v>327</v>
      </c>
      <c r="B400" s="22">
        <v>81101510</v>
      </c>
      <c r="C400" s="23" t="s">
        <v>1706</v>
      </c>
      <c r="D400" s="24">
        <v>43100</v>
      </c>
      <c r="E400" s="23" t="s">
        <v>1651</v>
      </c>
      <c r="F400" s="23" t="s">
        <v>1127</v>
      </c>
      <c r="G400" s="23" t="s">
        <v>1641</v>
      </c>
      <c r="H400" s="25">
        <f>152794568+6790587</f>
        <v>159585155</v>
      </c>
      <c r="I400" s="25">
        <f>152794568+6790587</f>
        <v>159585155</v>
      </c>
      <c r="J400" s="23" t="s">
        <v>347</v>
      </c>
      <c r="K400" s="23" t="s">
        <v>45</v>
      </c>
      <c r="L400" s="22" t="s">
        <v>1131</v>
      </c>
      <c r="M400" s="22" t="s">
        <v>1132</v>
      </c>
      <c r="N400" s="21" t="s">
        <v>1149</v>
      </c>
      <c r="O400" s="26" t="s">
        <v>1134</v>
      </c>
      <c r="P400" s="23" t="s">
        <v>1161</v>
      </c>
      <c r="Q400" s="23" t="s">
        <v>1642</v>
      </c>
      <c r="R400" s="23" t="s">
        <v>1643</v>
      </c>
      <c r="S400" s="23" t="s">
        <v>1644</v>
      </c>
      <c r="T400" s="23" t="s">
        <v>1645</v>
      </c>
      <c r="U400" s="22" t="s">
        <v>1646</v>
      </c>
      <c r="V400" s="22">
        <v>8004</v>
      </c>
      <c r="W400" s="27" t="s">
        <v>1707</v>
      </c>
      <c r="X400" s="28">
        <v>43129.489583333336</v>
      </c>
      <c r="Y400" s="23"/>
      <c r="Z400" s="23"/>
      <c r="AA400" s="29">
        <f t="shared" si="6"/>
        <v>0.33</v>
      </c>
      <c r="AB400" s="22"/>
      <c r="AC400" s="22"/>
      <c r="AD400" s="22"/>
      <c r="AE400" s="22"/>
      <c r="AF400" s="23" t="s">
        <v>326</v>
      </c>
      <c r="AG400" s="23" t="s">
        <v>1708</v>
      </c>
      <c r="AI400" s="20" t="s">
        <v>1709</v>
      </c>
      <c r="AJ400" s="20" t="s">
        <v>47</v>
      </c>
      <c r="AK400" s="20" t="s">
        <v>1158</v>
      </c>
    </row>
    <row r="401" spans="1:37" s="20" customFormat="1" ht="63" customHeight="1" x14ac:dyDescent="0.2">
      <c r="A401" s="21" t="s">
        <v>327</v>
      </c>
      <c r="B401" s="22" t="s">
        <v>1128</v>
      </c>
      <c r="C401" s="23" t="s">
        <v>1710</v>
      </c>
      <c r="D401" s="24">
        <v>43100</v>
      </c>
      <c r="E401" s="23" t="s">
        <v>342</v>
      </c>
      <c r="F401" s="23" t="s">
        <v>677</v>
      </c>
      <c r="G401" s="23" t="s">
        <v>1641</v>
      </c>
      <c r="H401" s="25">
        <f>3720000000+337305877</f>
        <v>4057305877</v>
      </c>
      <c r="I401" s="25">
        <v>4000434955</v>
      </c>
      <c r="J401" s="23" t="s">
        <v>347</v>
      </c>
      <c r="K401" s="23" t="s">
        <v>45</v>
      </c>
      <c r="L401" s="22" t="s">
        <v>1131</v>
      </c>
      <c r="M401" s="22" t="s">
        <v>1132</v>
      </c>
      <c r="N401" s="21" t="s">
        <v>1149</v>
      </c>
      <c r="O401" s="26" t="s">
        <v>1134</v>
      </c>
      <c r="P401" s="23" t="s">
        <v>1161</v>
      </c>
      <c r="Q401" s="23" t="s">
        <v>1642</v>
      </c>
      <c r="R401" s="23" t="s">
        <v>1643</v>
      </c>
      <c r="S401" s="23" t="s">
        <v>1644</v>
      </c>
      <c r="T401" s="23" t="s">
        <v>1645</v>
      </c>
      <c r="U401" s="22" t="s">
        <v>1646</v>
      </c>
      <c r="V401" s="22">
        <v>7982</v>
      </c>
      <c r="W401" s="27" t="s">
        <v>1711</v>
      </c>
      <c r="X401" s="28">
        <v>43124.435416666667</v>
      </c>
      <c r="Y401" s="23"/>
      <c r="Z401" s="23"/>
      <c r="AA401" s="29">
        <f t="shared" si="6"/>
        <v>0.33</v>
      </c>
      <c r="AB401" s="22"/>
      <c r="AC401" s="22"/>
      <c r="AD401" s="22"/>
      <c r="AE401" s="22"/>
      <c r="AF401" s="23" t="s">
        <v>326</v>
      </c>
      <c r="AG401" s="23" t="s">
        <v>1712</v>
      </c>
      <c r="AH401" s="20">
        <v>62</v>
      </c>
      <c r="AI401" s="20" t="s">
        <v>1713</v>
      </c>
      <c r="AJ401" s="20" t="s">
        <v>517</v>
      </c>
      <c r="AK401" s="20" t="s">
        <v>1158</v>
      </c>
    </row>
    <row r="402" spans="1:37" s="20" customFormat="1" ht="63" customHeight="1" x14ac:dyDescent="0.2">
      <c r="A402" s="21" t="s">
        <v>327</v>
      </c>
      <c r="B402" s="22">
        <v>81101510</v>
      </c>
      <c r="C402" s="23" t="s">
        <v>1714</v>
      </c>
      <c r="D402" s="24">
        <v>43100</v>
      </c>
      <c r="E402" s="23" t="s">
        <v>1651</v>
      </c>
      <c r="F402" s="23" t="s">
        <v>1127</v>
      </c>
      <c r="G402" s="23" t="s">
        <v>1641</v>
      </c>
      <c r="H402" s="25">
        <f>279997503+3602071</f>
        <v>283599574</v>
      </c>
      <c r="I402" s="25">
        <f>279997503+3602071</f>
        <v>283599574</v>
      </c>
      <c r="J402" s="23" t="s">
        <v>347</v>
      </c>
      <c r="K402" s="23" t="s">
        <v>45</v>
      </c>
      <c r="L402" s="22" t="s">
        <v>1131</v>
      </c>
      <c r="M402" s="22" t="s">
        <v>1132</v>
      </c>
      <c r="N402" s="21" t="s">
        <v>1149</v>
      </c>
      <c r="O402" s="26" t="s">
        <v>1134</v>
      </c>
      <c r="P402" s="23" t="s">
        <v>1161</v>
      </c>
      <c r="Q402" s="23" t="s">
        <v>1642</v>
      </c>
      <c r="R402" s="23" t="s">
        <v>1643</v>
      </c>
      <c r="S402" s="23" t="s">
        <v>1644</v>
      </c>
      <c r="T402" s="23" t="s">
        <v>1645</v>
      </c>
      <c r="U402" s="22" t="s">
        <v>1646</v>
      </c>
      <c r="V402" s="22">
        <v>7999</v>
      </c>
      <c r="W402" s="27" t="s">
        <v>1715</v>
      </c>
      <c r="X402" s="28">
        <v>43129.53125</v>
      </c>
      <c r="Y402" s="23"/>
      <c r="Z402" s="23"/>
      <c r="AA402" s="29">
        <f t="shared" si="6"/>
        <v>0.33</v>
      </c>
      <c r="AB402" s="22"/>
      <c r="AC402" s="22"/>
      <c r="AD402" s="22"/>
      <c r="AE402" s="22"/>
      <c r="AF402" s="23" t="s">
        <v>326</v>
      </c>
      <c r="AG402" s="23" t="s">
        <v>1716</v>
      </c>
      <c r="AH402" s="20">
        <v>28</v>
      </c>
      <c r="AI402" s="20" t="s">
        <v>1717</v>
      </c>
      <c r="AJ402" s="20" t="s">
        <v>47</v>
      </c>
      <c r="AK402" s="20" t="s">
        <v>1158</v>
      </c>
    </row>
    <row r="403" spans="1:37" s="20" customFormat="1" ht="63" customHeight="1" x14ac:dyDescent="0.2">
      <c r="A403" s="21" t="s">
        <v>327</v>
      </c>
      <c r="B403" s="22" t="s">
        <v>1718</v>
      </c>
      <c r="C403" s="23" t="s">
        <v>1719</v>
      </c>
      <c r="D403" s="24">
        <v>43049.754861111112</v>
      </c>
      <c r="E403" s="23" t="s">
        <v>1360</v>
      </c>
      <c r="F403" s="23" t="s">
        <v>448</v>
      </c>
      <c r="G403" s="23" t="s">
        <v>1720</v>
      </c>
      <c r="H403" s="25">
        <v>45000000000</v>
      </c>
      <c r="I403" s="25">
        <v>45000000000</v>
      </c>
      <c r="J403" s="23" t="s">
        <v>347</v>
      </c>
      <c r="K403" s="23" t="s">
        <v>45</v>
      </c>
      <c r="L403" s="22" t="s">
        <v>1131</v>
      </c>
      <c r="M403" s="22" t="s">
        <v>1132</v>
      </c>
      <c r="N403" s="21" t="s">
        <v>1149</v>
      </c>
      <c r="O403" s="26" t="s">
        <v>1134</v>
      </c>
      <c r="P403" s="23" t="s">
        <v>1535</v>
      </c>
      <c r="Q403" s="23" t="s">
        <v>1721</v>
      </c>
      <c r="R403" s="23" t="s">
        <v>1722</v>
      </c>
      <c r="S403" s="23" t="s">
        <v>1723</v>
      </c>
      <c r="T403" s="23" t="s">
        <v>1724</v>
      </c>
      <c r="U403" s="22" t="s">
        <v>1725</v>
      </c>
      <c r="V403" s="22" t="s">
        <v>1726</v>
      </c>
      <c r="W403" s="27" t="s">
        <v>1727</v>
      </c>
      <c r="X403" s="28">
        <v>43049.754861111112</v>
      </c>
      <c r="Y403" s="23" t="s">
        <v>1728</v>
      </c>
      <c r="Z403" s="23" t="s">
        <v>1729</v>
      </c>
      <c r="AA403" s="29">
        <f t="shared" si="6"/>
        <v>1</v>
      </c>
      <c r="AB403" s="22" t="s">
        <v>1730</v>
      </c>
      <c r="AC403" s="22">
        <v>43049</v>
      </c>
      <c r="AD403" s="22">
        <v>43132</v>
      </c>
      <c r="AE403" s="22">
        <v>43449</v>
      </c>
      <c r="AF403" s="23" t="s">
        <v>317</v>
      </c>
      <c r="AG403" s="23" t="s">
        <v>1731</v>
      </c>
      <c r="AH403" s="20">
        <v>1</v>
      </c>
      <c r="AI403" s="20" t="s">
        <v>1732</v>
      </c>
      <c r="AJ403" s="20" t="s">
        <v>47</v>
      </c>
      <c r="AK403" s="20" t="s">
        <v>1158</v>
      </c>
    </row>
    <row r="404" spans="1:37" s="20" customFormat="1" ht="63" customHeight="1" x14ac:dyDescent="0.2">
      <c r="A404" s="21" t="s">
        <v>327</v>
      </c>
      <c r="B404" s="22" t="s">
        <v>1718</v>
      </c>
      <c r="C404" s="23" t="s">
        <v>1733</v>
      </c>
      <c r="D404" s="24">
        <v>43049.747916666667</v>
      </c>
      <c r="E404" s="23" t="s">
        <v>1360</v>
      </c>
      <c r="F404" s="23" t="s">
        <v>448</v>
      </c>
      <c r="G404" s="23" t="s">
        <v>1720</v>
      </c>
      <c r="H404" s="25">
        <f>4698965959-469896597</f>
        <v>4229069362</v>
      </c>
      <c r="I404" s="25">
        <f>(4698965959-469896597)+2</f>
        <v>4229069364</v>
      </c>
      <c r="J404" s="23" t="s">
        <v>347</v>
      </c>
      <c r="K404" s="23" t="s">
        <v>45</v>
      </c>
      <c r="L404" s="22" t="s">
        <v>1131</v>
      </c>
      <c r="M404" s="22" t="s">
        <v>1132</v>
      </c>
      <c r="N404" s="21" t="s">
        <v>1149</v>
      </c>
      <c r="O404" s="26" t="s">
        <v>1134</v>
      </c>
      <c r="P404" s="23" t="s">
        <v>1449</v>
      </c>
      <c r="Q404" s="23" t="s">
        <v>1734</v>
      </c>
      <c r="R404" s="23" t="s">
        <v>1735</v>
      </c>
      <c r="S404" s="23" t="s">
        <v>1736</v>
      </c>
      <c r="T404" s="23" t="s">
        <v>1737</v>
      </c>
      <c r="U404" s="22" t="s">
        <v>1738</v>
      </c>
      <c r="V404" s="22" t="s">
        <v>1739</v>
      </c>
      <c r="W404" s="27" t="s">
        <v>1740</v>
      </c>
      <c r="X404" s="28">
        <v>43049.747916666667</v>
      </c>
      <c r="Y404" s="23" t="s">
        <v>1728</v>
      </c>
      <c r="Z404" s="23" t="s">
        <v>1741</v>
      </c>
      <c r="AA404" s="29">
        <f t="shared" si="6"/>
        <v>1</v>
      </c>
      <c r="AB404" s="22" t="s">
        <v>1730</v>
      </c>
      <c r="AC404" s="22">
        <v>43049</v>
      </c>
      <c r="AD404" s="22">
        <v>43132</v>
      </c>
      <c r="AE404" s="22">
        <v>43449</v>
      </c>
      <c r="AF404" s="23" t="s">
        <v>317</v>
      </c>
      <c r="AG404" s="23" t="s">
        <v>1731</v>
      </c>
      <c r="AH404" s="20">
        <v>1</v>
      </c>
      <c r="AI404" s="20" t="s">
        <v>1732</v>
      </c>
      <c r="AJ404" s="20" t="s">
        <v>47</v>
      </c>
      <c r="AK404" s="20" t="s">
        <v>1158</v>
      </c>
    </row>
    <row r="405" spans="1:37" s="20" customFormat="1" ht="63" customHeight="1" x14ac:dyDescent="0.2">
      <c r="A405" s="21" t="s">
        <v>327</v>
      </c>
      <c r="B405" s="22" t="s">
        <v>1128</v>
      </c>
      <c r="C405" s="23" t="s">
        <v>1742</v>
      </c>
      <c r="D405" s="24">
        <v>43146</v>
      </c>
      <c r="E405" s="23" t="s">
        <v>1743</v>
      </c>
      <c r="F405" s="23" t="s">
        <v>677</v>
      </c>
      <c r="G405" s="23" t="s">
        <v>1720</v>
      </c>
      <c r="H405" s="25">
        <v>4626667247</v>
      </c>
      <c r="I405" s="25">
        <v>4626667247</v>
      </c>
      <c r="J405" s="23" t="s">
        <v>347</v>
      </c>
      <c r="K405" s="23" t="s">
        <v>45</v>
      </c>
      <c r="L405" s="22" t="s">
        <v>1131</v>
      </c>
      <c r="M405" s="22" t="s">
        <v>1132</v>
      </c>
      <c r="N405" s="21" t="s">
        <v>1149</v>
      </c>
      <c r="O405" s="26" t="s">
        <v>1134</v>
      </c>
      <c r="P405" s="23" t="s">
        <v>1161</v>
      </c>
      <c r="Q405" s="23" t="s">
        <v>1744</v>
      </c>
      <c r="R405" s="23" t="s">
        <v>1745</v>
      </c>
      <c r="S405" s="23">
        <v>180125</v>
      </c>
      <c r="T405" s="23" t="s">
        <v>1746</v>
      </c>
      <c r="U405" s="22" t="s">
        <v>1747</v>
      </c>
      <c r="V405" s="22">
        <v>8118</v>
      </c>
      <c r="W405" s="27" t="s">
        <v>1748</v>
      </c>
      <c r="X405" s="28">
        <v>43148.59375</v>
      </c>
      <c r="Y405" s="23"/>
      <c r="Z405" s="23"/>
      <c r="AA405" s="29">
        <f t="shared" si="6"/>
        <v>0.33</v>
      </c>
      <c r="AB405" s="22"/>
      <c r="AC405" s="22"/>
      <c r="AD405" s="22"/>
      <c r="AE405" s="22"/>
      <c r="AF405" s="23" t="s">
        <v>326</v>
      </c>
      <c r="AG405" s="23" t="s">
        <v>1749</v>
      </c>
      <c r="AI405" s="20" t="s">
        <v>1750</v>
      </c>
      <c r="AJ405" s="20" t="s">
        <v>517</v>
      </c>
      <c r="AK405" s="20" t="s">
        <v>1146</v>
      </c>
    </row>
    <row r="406" spans="1:37" s="20" customFormat="1" ht="63" customHeight="1" x14ac:dyDescent="0.2">
      <c r="A406" s="21" t="s">
        <v>327</v>
      </c>
      <c r="B406" s="22" t="s">
        <v>1751</v>
      </c>
      <c r="C406" s="23" t="s">
        <v>1752</v>
      </c>
      <c r="D406" s="24">
        <v>43146</v>
      </c>
      <c r="E406" s="23" t="s">
        <v>1753</v>
      </c>
      <c r="F406" s="23" t="s">
        <v>677</v>
      </c>
      <c r="G406" s="23" t="s">
        <v>1720</v>
      </c>
      <c r="H406" s="25">
        <v>8099913240</v>
      </c>
      <c r="I406" s="25">
        <v>7932330436</v>
      </c>
      <c r="J406" s="23" t="s">
        <v>347</v>
      </c>
      <c r="K406" s="23" t="s">
        <v>45</v>
      </c>
      <c r="L406" s="22" t="s">
        <v>1131</v>
      </c>
      <c r="M406" s="22" t="s">
        <v>1132</v>
      </c>
      <c r="N406" s="21" t="s">
        <v>1754</v>
      </c>
      <c r="O406" s="26" t="s">
        <v>1134</v>
      </c>
      <c r="P406" s="23" t="s">
        <v>1161</v>
      </c>
      <c r="Q406" s="23" t="s">
        <v>1755</v>
      </c>
      <c r="R406" s="23" t="s">
        <v>1745</v>
      </c>
      <c r="S406" s="23">
        <v>180125</v>
      </c>
      <c r="T406" s="23" t="s">
        <v>1746</v>
      </c>
      <c r="U406" s="22" t="s">
        <v>1747</v>
      </c>
      <c r="V406" s="22">
        <v>8111</v>
      </c>
      <c r="W406" s="27" t="s">
        <v>1756</v>
      </c>
      <c r="X406" s="28">
        <v>43148.668749999997</v>
      </c>
      <c r="Y406" s="23"/>
      <c r="Z406" s="23"/>
      <c r="AA406" s="29">
        <f t="shared" si="6"/>
        <v>0.33</v>
      </c>
      <c r="AB406" s="22"/>
      <c r="AC406" s="22"/>
      <c r="AD406" s="22"/>
      <c r="AE406" s="22"/>
      <c r="AF406" s="23" t="s">
        <v>326</v>
      </c>
      <c r="AG406" s="23" t="s">
        <v>1757</v>
      </c>
      <c r="AI406" s="20" t="s">
        <v>1750</v>
      </c>
      <c r="AJ406" s="20" t="s">
        <v>517</v>
      </c>
      <c r="AK406" s="20" t="s">
        <v>1146</v>
      </c>
    </row>
    <row r="407" spans="1:37" s="20" customFormat="1" ht="63" customHeight="1" x14ac:dyDescent="0.2">
      <c r="A407" s="21" t="s">
        <v>327</v>
      </c>
      <c r="B407" s="22" t="s">
        <v>1751</v>
      </c>
      <c r="C407" s="23" t="s">
        <v>1758</v>
      </c>
      <c r="D407" s="24">
        <v>43146</v>
      </c>
      <c r="E407" s="23" t="s">
        <v>1753</v>
      </c>
      <c r="F407" s="23" t="s">
        <v>677</v>
      </c>
      <c r="G407" s="23" t="s">
        <v>1720</v>
      </c>
      <c r="H407" s="25">
        <v>7794361099</v>
      </c>
      <c r="I407" s="25">
        <v>7794361099</v>
      </c>
      <c r="J407" s="23" t="s">
        <v>347</v>
      </c>
      <c r="K407" s="23" t="s">
        <v>45</v>
      </c>
      <c r="L407" s="22" t="s">
        <v>1131</v>
      </c>
      <c r="M407" s="22" t="s">
        <v>1132</v>
      </c>
      <c r="N407" s="21" t="s">
        <v>1759</v>
      </c>
      <c r="O407" s="26" t="s">
        <v>1134</v>
      </c>
      <c r="P407" s="23" t="s">
        <v>1161</v>
      </c>
      <c r="Q407" s="23" t="s">
        <v>1760</v>
      </c>
      <c r="R407" s="23" t="s">
        <v>1745</v>
      </c>
      <c r="S407" s="23">
        <v>180125</v>
      </c>
      <c r="T407" s="23" t="s">
        <v>1746</v>
      </c>
      <c r="U407" s="22" t="s">
        <v>1747</v>
      </c>
      <c r="V407" s="22">
        <v>8110</v>
      </c>
      <c r="W407" s="27" t="s">
        <v>1761</v>
      </c>
      <c r="X407" s="28">
        <v>43148.662499999999</v>
      </c>
      <c r="Y407" s="23"/>
      <c r="Z407" s="23"/>
      <c r="AA407" s="29">
        <f t="shared" si="6"/>
        <v>0.33</v>
      </c>
      <c r="AB407" s="22"/>
      <c r="AC407" s="22"/>
      <c r="AD407" s="22"/>
      <c r="AE407" s="22"/>
      <c r="AF407" s="23" t="s">
        <v>326</v>
      </c>
      <c r="AG407" s="23" t="s">
        <v>1762</v>
      </c>
      <c r="AI407" s="20" t="s">
        <v>1750</v>
      </c>
      <c r="AJ407" s="20" t="s">
        <v>517</v>
      </c>
      <c r="AK407" s="20" t="s">
        <v>1146</v>
      </c>
    </row>
    <row r="408" spans="1:37" s="20" customFormat="1" ht="63" customHeight="1" x14ac:dyDescent="0.2">
      <c r="A408" s="21" t="s">
        <v>327</v>
      </c>
      <c r="B408" s="22" t="s">
        <v>1128</v>
      </c>
      <c r="C408" s="23" t="s">
        <v>1763</v>
      </c>
      <c r="D408" s="24">
        <v>43146</v>
      </c>
      <c r="E408" s="23" t="s">
        <v>1743</v>
      </c>
      <c r="F408" s="23" t="s">
        <v>677</v>
      </c>
      <c r="G408" s="23" t="s">
        <v>1720</v>
      </c>
      <c r="H408" s="25">
        <v>4960192459</v>
      </c>
      <c r="I408" s="25">
        <v>4863886816</v>
      </c>
      <c r="J408" s="23" t="s">
        <v>347</v>
      </c>
      <c r="K408" s="23" t="s">
        <v>45</v>
      </c>
      <c r="L408" s="22" t="s">
        <v>1131</v>
      </c>
      <c r="M408" s="22" t="s">
        <v>1132</v>
      </c>
      <c r="N408" s="21" t="s">
        <v>1149</v>
      </c>
      <c r="O408" s="26" t="s">
        <v>1134</v>
      </c>
      <c r="P408" s="23" t="s">
        <v>1161</v>
      </c>
      <c r="Q408" s="23" t="s">
        <v>1744</v>
      </c>
      <c r="R408" s="23" t="s">
        <v>1745</v>
      </c>
      <c r="S408" s="23">
        <v>180125</v>
      </c>
      <c r="T408" s="23" t="s">
        <v>1746</v>
      </c>
      <c r="U408" s="22" t="s">
        <v>1747</v>
      </c>
      <c r="V408" s="22">
        <v>8124</v>
      </c>
      <c r="W408" s="27" t="s">
        <v>1764</v>
      </c>
      <c r="X408" s="28">
        <v>43148.668749999997</v>
      </c>
      <c r="Y408" s="23"/>
      <c r="Z408" s="23"/>
      <c r="AA408" s="29">
        <f t="shared" si="6"/>
        <v>0.33</v>
      </c>
      <c r="AB408" s="22"/>
      <c r="AC408" s="22"/>
      <c r="AD408" s="22"/>
      <c r="AE408" s="22"/>
      <c r="AF408" s="23" t="s">
        <v>326</v>
      </c>
      <c r="AG408" s="23" t="s">
        <v>1765</v>
      </c>
      <c r="AI408" s="20" t="s">
        <v>1750</v>
      </c>
      <c r="AJ408" s="20" t="s">
        <v>517</v>
      </c>
      <c r="AK408" s="20" t="s">
        <v>1146</v>
      </c>
    </row>
    <row r="409" spans="1:37" s="20" customFormat="1" ht="63" customHeight="1" x14ac:dyDescent="0.2">
      <c r="A409" s="21" t="s">
        <v>327</v>
      </c>
      <c r="B409" s="22" t="s">
        <v>1128</v>
      </c>
      <c r="C409" s="23" t="s">
        <v>1766</v>
      </c>
      <c r="D409" s="24">
        <v>43146</v>
      </c>
      <c r="E409" s="23" t="s">
        <v>1767</v>
      </c>
      <c r="F409" s="23" t="s">
        <v>677</v>
      </c>
      <c r="G409" s="23" t="s">
        <v>1720</v>
      </c>
      <c r="H409" s="25">
        <v>7830196430</v>
      </c>
      <c r="I409" s="25">
        <v>7830196430</v>
      </c>
      <c r="J409" s="23" t="s">
        <v>347</v>
      </c>
      <c r="K409" s="23" t="s">
        <v>45</v>
      </c>
      <c r="L409" s="22" t="s">
        <v>1131</v>
      </c>
      <c r="M409" s="22" t="s">
        <v>1132</v>
      </c>
      <c r="N409" s="21" t="s">
        <v>1149</v>
      </c>
      <c r="O409" s="26" t="s">
        <v>1134</v>
      </c>
      <c r="P409" s="23" t="s">
        <v>1161</v>
      </c>
      <c r="Q409" s="23" t="s">
        <v>1744</v>
      </c>
      <c r="R409" s="23" t="s">
        <v>1745</v>
      </c>
      <c r="S409" s="23">
        <v>180125</v>
      </c>
      <c r="T409" s="23" t="s">
        <v>1746</v>
      </c>
      <c r="U409" s="22" t="s">
        <v>1747</v>
      </c>
      <c r="V409" s="22">
        <v>8125</v>
      </c>
      <c r="W409" s="27" t="s">
        <v>1768</v>
      </c>
      <c r="X409" s="28">
        <v>43148.674305555556</v>
      </c>
      <c r="Y409" s="23"/>
      <c r="Z409" s="23"/>
      <c r="AA409" s="29">
        <f t="shared" si="6"/>
        <v>0.33</v>
      </c>
      <c r="AB409" s="22"/>
      <c r="AC409" s="22"/>
      <c r="AD409" s="22"/>
      <c r="AE409" s="22"/>
      <c r="AF409" s="23" t="s">
        <v>326</v>
      </c>
      <c r="AG409" s="23" t="s">
        <v>1769</v>
      </c>
      <c r="AI409" s="20" t="s">
        <v>1750</v>
      </c>
      <c r="AJ409" s="20" t="s">
        <v>517</v>
      </c>
      <c r="AK409" s="20" t="s">
        <v>1146</v>
      </c>
    </row>
    <row r="410" spans="1:37" s="20" customFormat="1" ht="63" customHeight="1" x14ac:dyDescent="0.2">
      <c r="A410" s="21" t="s">
        <v>327</v>
      </c>
      <c r="B410" s="22" t="s">
        <v>1128</v>
      </c>
      <c r="C410" s="23" t="s">
        <v>1770</v>
      </c>
      <c r="D410" s="24">
        <v>43146</v>
      </c>
      <c r="E410" s="23" t="s">
        <v>1753</v>
      </c>
      <c r="F410" s="23" t="s">
        <v>677</v>
      </c>
      <c r="G410" s="23" t="s">
        <v>1720</v>
      </c>
      <c r="H410" s="25">
        <v>7200000000</v>
      </c>
      <c r="I410" s="25">
        <v>7050284576</v>
      </c>
      <c r="J410" s="23" t="s">
        <v>347</v>
      </c>
      <c r="K410" s="23" t="s">
        <v>45</v>
      </c>
      <c r="L410" s="22" t="s">
        <v>1131</v>
      </c>
      <c r="M410" s="22" t="s">
        <v>1132</v>
      </c>
      <c r="N410" s="21" t="s">
        <v>1149</v>
      </c>
      <c r="O410" s="26" t="s">
        <v>1134</v>
      </c>
      <c r="P410" s="23" t="s">
        <v>1161</v>
      </c>
      <c r="Q410" s="23" t="s">
        <v>1744</v>
      </c>
      <c r="R410" s="23" t="s">
        <v>1771</v>
      </c>
      <c r="S410" s="23">
        <v>180126</v>
      </c>
      <c r="T410" s="23" t="s">
        <v>1746</v>
      </c>
      <c r="U410" s="22" t="s">
        <v>1747</v>
      </c>
      <c r="V410" s="22">
        <v>8114</v>
      </c>
      <c r="W410" s="27" t="s">
        <v>1772</v>
      </c>
      <c r="X410" s="28">
        <v>43148.475694444445</v>
      </c>
      <c r="Y410" s="23"/>
      <c r="Z410" s="23"/>
      <c r="AA410" s="29">
        <f t="shared" si="6"/>
        <v>0.33</v>
      </c>
      <c r="AB410" s="22"/>
      <c r="AC410" s="22"/>
      <c r="AD410" s="22"/>
      <c r="AE410" s="22"/>
      <c r="AF410" s="23" t="s">
        <v>326</v>
      </c>
      <c r="AG410" s="23" t="s">
        <v>1773</v>
      </c>
      <c r="AH410" s="20">
        <v>73</v>
      </c>
      <c r="AI410" s="20" t="s">
        <v>1750</v>
      </c>
      <c r="AJ410" s="20" t="s">
        <v>517</v>
      </c>
      <c r="AK410" s="20" t="s">
        <v>1146</v>
      </c>
    </row>
    <row r="411" spans="1:37" s="20" customFormat="1" ht="63" customHeight="1" x14ac:dyDescent="0.2">
      <c r="A411" s="21" t="s">
        <v>327</v>
      </c>
      <c r="B411" s="22" t="s">
        <v>1128</v>
      </c>
      <c r="C411" s="23" t="s">
        <v>1774</v>
      </c>
      <c r="D411" s="24">
        <v>43146</v>
      </c>
      <c r="E411" s="23" t="s">
        <v>1775</v>
      </c>
      <c r="F411" s="23" t="s">
        <v>677</v>
      </c>
      <c r="G411" s="23" t="s">
        <v>1720</v>
      </c>
      <c r="H411" s="25">
        <v>3600000000</v>
      </c>
      <c r="I411" s="25">
        <v>3528252435</v>
      </c>
      <c r="J411" s="23" t="s">
        <v>347</v>
      </c>
      <c r="K411" s="23" t="s">
        <v>45</v>
      </c>
      <c r="L411" s="22" t="s">
        <v>1131</v>
      </c>
      <c r="M411" s="22" t="s">
        <v>1132</v>
      </c>
      <c r="N411" s="21" t="s">
        <v>1149</v>
      </c>
      <c r="O411" s="26" t="s">
        <v>1134</v>
      </c>
      <c r="P411" s="23" t="s">
        <v>1161</v>
      </c>
      <c r="Q411" s="23" t="s">
        <v>1744</v>
      </c>
      <c r="R411" s="23" t="s">
        <v>1771</v>
      </c>
      <c r="S411" s="23">
        <v>180126</v>
      </c>
      <c r="T411" s="23" t="s">
        <v>1746</v>
      </c>
      <c r="U411" s="22" t="s">
        <v>1747</v>
      </c>
      <c r="V411" s="22">
        <v>8116</v>
      </c>
      <c r="W411" s="27" t="s">
        <v>1776</v>
      </c>
      <c r="X411" s="28">
        <v>43148.553472222222</v>
      </c>
      <c r="Y411" s="23"/>
      <c r="Z411" s="23"/>
      <c r="AA411" s="29">
        <f t="shared" si="6"/>
        <v>0.33</v>
      </c>
      <c r="AB411" s="22"/>
      <c r="AC411" s="22"/>
      <c r="AD411" s="22"/>
      <c r="AE411" s="22"/>
      <c r="AF411" s="23" t="s">
        <v>326</v>
      </c>
      <c r="AG411" s="23" t="s">
        <v>1777</v>
      </c>
      <c r="AI411" s="20" t="s">
        <v>1750</v>
      </c>
      <c r="AJ411" s="20" t="s">
        <v>517</v>
      </c>
      <c r="AK411" s="20" t="s">
        <v>1146</v>
      </c>
    </row>
    <row r="412" spans="1:37" s="20" customFormat="1" ht="63" customHeight="1" x14ac:dyDescent="0.2">
      <c r="A412" s="21" t="s">
        <v>327</v>
      </c>
      <c r="B412" s="22" t="s">
        <v>1128</v>
      </c>
      <c r="C412" s="23" t="s">
        <v>1778</v>
      </c>
      <c r="D412" s="24">
        <v>43146</v>
      </c>
      <c r="E412" s="23" t="s">
        <v>1753</v>
      </c>
      <c r="F412" s="23" t="s">
        <v>677</v>
      </c>
      <c r="G412" s="23" t="s">
        <v>1720</v>
      </c>
      <c r="H412" s="25">
        <v>7200000000</v>
      </c>
      <c r="I412" s="25">
        <v>7200000000</v>
      </c>
      <c r="J412" s="23" t="s">
        <v>49</v>
      </c>
      <c r="K412" s="23" t="s">
        <v>1473</v>
      </c>
      <c r="L412" s="22" t="s">
        <v>1131</v>
      </c>
      <c r="M412" s="22" t="s">
        <v>1132</v>
      </c>
      <c r="N412" s="21" t="s">
        <v>1149</v>
      </c>
      <c r="O412" s="26" t="s">
        <v>1134</v>
      </c>
      <c r="P412" s="23" t="s">
        <v>1161</v>
      </c>
      <c r="Q412" s="23" t="s">
        <v>1744</v>
      </c>
      <c r="R412" s="23" t="s">
        <v>1771</v>
      </c>
      <c r="S412" s="23">
        <v>180126</v>
      </c>
      <c r="T412" s="23" t="s">
        <v>1746</v>
      </c>
      <c r="U412" s="22" t="s">
        <v>1747</v>
      </c>
      <c r="V412" s="22">
        <v>8101</v>
      </c>
      <c r="W412" s="27" t="s">
        <v>1779</v>
      </c>
      <c r="X412" s="28">
        <v>43148.631249999999</v>
      </c>
      <c r="Y412" s="23"/>
      <c r="Z412" s="23"/>
      <c r="AA412" s="29">
        <f t="shared" si="6"/>
        <v>0.33</v>
      </c>
      <c r="AB412" s="22"/>
      <c r="AC412" s="22"/>
      <c r="AD412" s="22"/>
      <c r="AE412" s="22"/>
      <c r="AF412" s="23" t="s">
        <v>1780</v>
      </c>
      <c r="AG412" s="23" t="s">
        <v>1781</v>
      </c>
      <c r="AI412" s="20" t="s">
        <v>1750</v>
      </c>
      <c r="AJ412" s="20" t="s">
        <v>517</v>
      </c>
      <c r="AK412" s="20" t="s">
        <v>1146</v>
      </c>
    </row>
    <row r="413" spans="1:37" s="20" customFormat="1" ht="63" customHeight="1" x14ac:dyDescent="0.2">
      <c r="A413" s="21" t="s">
        <v>327</v>
      </c>
      <c r="B413" s="22" t="s">
        <v>1128</v>
      </c>
      <c r="C413" s="23" t="s">
        <v>1782</v>
      </c>
      <c r="D413" s="24">
        <v>43146</v>
      </c>
      <c r="E413" s="23" t="s">
        <v>1753</v>
      </c>
      <c r="F413" s="23" t="s">
        <v>677</v>
      </c>
      <c r="G413" s="23" t="s">
        <v>1720</v>
      </c>
      <c r="H413" s="25">
        <v>7200000000</v>
      </c>
      <c r="I413" s="25">
        <v>7200000000</v>
      </c>
      <c r="J413" s="23" t="s">
        <v>347</v>
      </c>
      <c r="K413" s="23" t="s">
        <v>45</v>
      </c>
      <c r="L413" s="22" t="s">
        <v>1131</v>
      </c>
      <c r="M413" s="22" t="s">
        <v>1132</v>
      </c>
      <c r="N413" s="21" t="s">
        <v>1149</v>
      </c>
      <c r="O413" s="26" t="s">
        <v>1134</v>
      </c>
      <c r="P413" s="23" t="s">
        <v>1161</v>
      </c>
      <c r="Q413" s="23" t="s">
        <v>1744</v>
      </c>
      <c r="R413" s="23" t="s">
        <v>1771</v>
      </c>
      <c r="S413" s="23">
        <v>180126</v>
      </c>
      <c r="T413" s="23" t="s">
        <v>1746</v>
      </c>
      <c r="U413" s="22" t="s">
        <v>1747</v>
      </c>
      <c r="V413" s="22">
        <v>8122</v>
      </c>
      <c r="W413" s="27" t="s">
        <v>1783</v>
      </c>
      <c r="X413" s="28">
        <v>43148.65347222222</v>
      </c>
      <c r="Y413" s="23"/>
      <c r="Z413" s="23"/>
      <c r="AA413" s="29">
        <f t="shared" si="6"/>
        <v>0.33</v>
      </c>
      <c r="AB413" s="22"/>
      <c r="AC413" s="22"/>
      <c r="AD413" s="22"/>
      <c r="AE413" s="22"/>
      <c r="AF413" s="23" t="s">
        <v>326</v>
      </c>
      <c r="AG413" s="23" t="s">
        <v>1784</v>
      </c>
      <c r="AI413" s="20" t="s">
        <v>1750</v>
      </c>
      <c r="AJ413" s="20" t="s">
        <v>517</v>
      </c>
      <c r="AK413" s="20" t="s">
        <v>1146</v>
      </c>
    </row>
    <row r="414" spans="1:37" s="20" customFormat="1" ht="63" customHeight="1" x14ac:dyDescent="0.2">
      <c r="A414" s="21" t="s">
        <v>327</v>
      </c>
      <c r="B414" s="22" t="s">
        <v>1128</v>
      </c>
      <c r="C414" s="23" t="s">
        <v>1785</v>
      </c>
      <c r="D414" s="24">
        <v>43146</v>
      </c>
      <c r="E414" s="23" t="s">
        <v>1775</v>
      </c>
      <c r="F414" s="23" t="s">
        <v>677</v>
      </c>
      <c r="G414" s="23" t="s">
        <v>1720</v>
      </c>
      <c r="H414" s="25">
        <v>3600000000</v>
      </c>
      <c r="I414" s="25">
        <v>3600000000</v>
      </c>
      <c r="J414" s="23" t="s">
        <v>347</v>
      </c>
      <c r="K414" s="23" t="s">
        <v>45</v>
      </c>
      <c r="L414" s="22" t="s">
        <v>1131</v>
      </c>
      <c r="M414" s="22" t="s">
        <v>1132</v>
      </c>
      <c r="N414" s="21" t="s">
        <v>1149</v>
      </c>
      <c r="O414" s="26" t="s">
        <v>1134</v>
      </c>
      <c r="P414" s="23" t="s">
        <v>1161</v>
      </c>
      <c r="Q414" s="23" t="s">
        <v>1744</v>
      </c>
      <c r="R414" s="23" t="s">
        <v>1771</v>
      </c>
      <c r="S414" s="23">
        <v>180126</v>
      </c>
      <c r="T414" s="23" t="s">
        <v>1746</v>
      </c>
      <c r="U414" s="22" t="s">
        <v>1747</v>
      </c>
      <c r="V414" s="22">
        <v>8121</v>
      </c>
      <c r="W414" s="27" t="s">
        <v>1786</v>
      </c>
      <c r="X414" s="28">
        <v>43148.638888888891</v>
      </c>
      <c r="Y414" s="23"/>
      <c r="Z414" s="23"/>
      <c r="AA414" s="29">
        <f t="shared" si="6"/>
        <v>0.33</v>
      </c>
      <c r="AB414" s="22"/>
      <c r="AC414" s="22"/>
      <c r="AD414" s="22"/>
      <c r="AE414" s="22"/>
      <c r="AF414" s="23"/>
      <c r="AG414" s="23" t="s">
        <v>1787</v>
      </c>
      <c r="AI414" s="20" t="s">
        <v>1750</v>
      </c>
      <c r="AJ414" s="20" t="s">
        <v>517</v>
      </c>
      <c r="AK414" s="20" t="s">
        <v>1146</v>
      </c>
    </row>
    <row r="415" spans="1:37" s="20" customFormat="1" ht="63" customHeight="1" x14ac:dyDescent="0.2">
      <c r="A415" s="21" t="s">
        <v>327</v>
      </c>
      <c r="B415" s="22" t="s">
        <v>1128</v>
      </c>
      <c r="C415" s="23" t="s">
        <v>1788</v>
      </c>
      <c r="D415" s="24">
        <v>43146</v>
      </c>
      <c r="E415" s="23" t="s">
        <v>1753</v>
      </c>
      <c r="F415" s="23" t="s">
        <v>677</v>
      </c>
      <c r="G415" s="23" t="s">
        <v>1720</v>
      </c>
      <c r="H415" s="25">
        <v>6577592007</v>
      </c>
      <c r="I415" s="25">
        <v>6444150991</v>
      </c>
      <c r="J415" s="23" t="s">
        <v>347</v>
      </c>
      <c r="K415" s="23" t="s">
        <v>45</v>
      </c>
      <c r="L415" s="22" t="s">
        <v>1131</v>
      </c>
      <c r="M415" s="22" t="s">
        <v>1132</v>
      </c>
      <c r="N415" s="21" t="s">
        <v>1149</v>
      </c>
      <c r="O415" s="26" t="s">
        <v>1134</v>
      </c>
      <c r="P415" s="23" t="s">
        <v>1347</v>
      </c>
      <c r="Q415" s="23" t="s">
        <v>1789</v>
      </c>
      <c r="R415" s="23" t="s">
        <v>1790</v>
      </c>
      <c r="S415" s="23" t="s">
        <v>1791</v>
      </c>
      <c r="T415" s="23" t="s">
        <v>1792</v>
      </c>
      <c r="U415" s="22" t="s">
        <v>1747</v>
      </c>
      <c r="V415" s="22">
        <v>8117</v>
      </c>
      <c r="W415" s="27" t="s">
        <v>1793</v>
      </c>
      <c r="X415" s="28">
        <v>43148.572222222225</v>
      </c>
      <c r="Y415" s="23"/>
      <c r="Z415" s="23"/>
      <c r="AA415" s="29">
        <f t="shared" si="6"/>
        <v>0.33</v>
      </c>
      <c r="AB415" s="22"/>
      <c r="AC415" s="22"/>
      <c r="AD415" s="22"/>
      <c r="AE415" s="22"/>
      <c r="AF415" s="23" t="s">
        <v>326</v>
      </c>
      <c r="AG415" s="23" t="s">
        <v>1794</v>
      </c>
      <c r="AI415" s="20" t="s">
        <v>1750</v>
      </c>
      <c r="AJ415" s="20" t="s">
        <v>517</v>
      </c>
      <c r="AK415" s="20" t="s">
        <v>1146</v>
      </c>
    </row>
    <row r="416" spans="1:37" s="20" customFormat="1" ht="63" customHeight="1" x14ac:dyDescent="0.2">
      <c r="A416" s="21" t="s">
        <v>327</v>
      </c>
      <c r="B416" s="22" t="s">
        <v>1128</v>
      </c>
      <c r="C416" s="23" t="s">
        <v>1795</v>
      </c>
      <c r="D416" s="24">
        <v>43146</v>
      </c>
      <c r="E416" s="23" t="s">
        <v>1753</v>
      </c>
      <c r="F416" s="23" t="s">
        <v>677</v>
      </c>
      <c r="G416" s="23" t="s">
        <v>1720</v>
      </c>
      <c r="H416" s="25">
        <v>6200034100</v>
      </c>
      <c r="I416" s="25">
        <v>6200034100</v>
      </c>
      <c r="J416" s="23" t="s">
        <v>347</v>
      </c>
      <c r="K416" s="23" t="s">
        <v>45</v>
      </c>
      <c r="L416" s="22" t="s">
        <v>1131</v>
      </c>
      <c r="M416" s="22" t="s">
        <v>1132</v>
      </c>
      <c r="N416" s="21" t="s">
        <v>1149</v>
      </c>
      <c r="O416" s="26" t="s">
        <v>1134</v>
      </c>
      <c r="P416" s="23" t="s">
        <v>1347</v>
      </c>
      <c r="Q416" s="23" t="s">
        <v>1789</v>
      </c>
      <c r="R416" s="23" t="s">
        <v>1796</v>
      </c>
      <c r="S416" s="23">
        <v>180124</v>
      </c>
      <c r="T416" s="23" t="s">
        <v>1792</v>
      </c>
      <c r="U416" s="22" t="s">
        <v>1747</v>
      </c>
      <c r="V416" s="22">
        <v>8119</v>
      </c>
      <c r="W416" s="27" t="s">
        <v>1797</v>
      </c>
      <c r="X416" s="28">
        <v>43148.631944444445</v>
      </c>
      <c r="Y416" s="23"/>
      <c r="Z416" s="23"/>
      <c r="AA416" s="29">
        <f t="shared" si="6"/>
        <v>0.33</v>
      </c>
      <c r="AB416" s="22"/>
      <c r="AC416" s="22"/>
      <c r="AD416" s="22"/>
      <c r="AE416" s="22"/>
      <c r="AF416" s="23" t="s">
        <v>326</v>
      </c>
      <c r="AG416" s="23" t="s">
        <v>1798</v>
      </c>
      <c r="AI416" s="20" t="s">
        <v>1750</v>
      </c>
      <c r="AJ416" s="20" t="s">
        <v>517</v>
      </c>
      <c r="AK416" s="20" t="s">
        <v>1146</v>
      </c>
    </row>
    <row r="417" spans="1:37" s="20" customFormat="1" ht="63" customHeight="1" x14ac:dyDescent="0.2">
      <c r="A417" s="21" t="s">
        <v>327</v>
      </c>
      <c r="B417" s="22" t="s">
        <v>1128</v>
      </c>
      <c r="C417" s="23" t="s">
        <v>1799</v>
      </c>
      <c r="D417" s="24">
        <v>43146</v>
      </c>
      <c r="E417" s="23" t="s">
        <v>1775</v>
      </c>
      <c r="F417" s="23" t="s">
        <v>677</v>
      </c>
      <c r="G417" s="23" t="s">
        <v>1720</v>
      </c>
      <c r="H417" s="25">
        <v>5103274933</v>
      </c>
      <c r="I417" s="25">
        <v>5103274933</v>
      </c>
      <c r="J417" s="23" t="s">
        <v>347</v>
      </c>
      <c r="K417" s="23" t="s">
        <v>45</v>
      </c>
      <c r="L417" s="22" t="s">
        <v>1131</v>
      </c>
      <c r="M417" s="22" t="s">
        <v>1132</v>
      </c>
      <c r="N417" s="21" t="s">
        <v>1149</v>
      </c>
      <c r="O417" s="26" t="s">
        <v>1134</v>
      </c>
      <c r="P417" s="23" t="s">
        <v>1347</v>
      </c>
      <c r="Q417" s="23" t="s">
        <v>1789</v>
      </c>
      <c r="R417" s="23" t="s">
        <v>1796</v>
      </c>
      <c r="S417" s="23">
        <v>180124</v>
      </c>
      <c r="T417" s="23" t="s">
        <v>1792</v>
      </c>
      <c r="U417" s="22" t="s">
        <v>1747</v>
      </c>
      <c r="V417" s="22">
        <v>8123</v>
      </c>
      <c r="W417" s="27" t="s">
        <v>1800</v>
      </c>
      <c r="X417" s="28">
        <v>43148.68472222222</v>
      </c>
      <c r="Y417" s="23"/>
      <c r="Z417" s="23"/>
      <c r="AA417" s="29">
        <f t="shared" si="6"/>
        <v>0.33</v>
      </c>
      <c r="AB417" s="22"/>
      <c r="AC417" s="22"/>
      <c r="AD417" s="22"/>
      <c r="AE417" s="22"/>
      <c r="AF417" s="23" t="s">
        <v>326</v>
      </c>
      <c r="AG417" s="23" t="s">
        <v>1801</v>
      </c>
      <c r="AI417" s="20" t="s">
        <v>1750</v>
      </c>
      <c r="AJ417" s="20" t="s">
        <v>517</v>
      </c>
      <c r="AK417" s="20" t="s">
        <v>1146</v>
      </c>
    </row>
    <row r="418" spans="1:37" s="20" customFormat="1" ht="63" customHeight="1" x14ac:dyDescent="0.2">
      <c r="A418" s="21" t="s">
        <v>327</v>
      </c>
      <c r="B418" s="22" t="s">
        <v>1751</v>
      </c>
      <c r="C418" s="23" t="s">
        <v>1802</v>
      </c>
      <c r="D418" s="24">
        <v>43146</v>
      </c>
      <c r="E418" s="23" t="s">
        <v>1753</v>
      </c>
      <c r="F418" s="23" t="s">
        <v>677</v>
      </c>
      <c r="G418" s="23" t="s">
        <v>1720</v>
      </c>
      <c r="H418" s="25">
        <v>7977304865</v>
      </c>
      <c r="I418" s="25">
        <v>7977304865</v>
      </c>
      <c r="J418" s="23" t="s">
        <v>347</v>
      </c>
      <c r="K418" s="23" t="s">
        <v>45</v>
      </c>
      <c r="L418" s="22" t="s">
        <v>1131</v>
      </c>
      <c r="M418" s="22" t="s">
        <v>1132</v>
      </c>
      <c r="N418" s="21" t="s">
        <v>1754</v>
      </c>
      <c r="O418" s="26" t="s">
        <v>1134</v>
      </c>
      <c r="P418" s="23" t="s">
        <v>1347</v>
      </c>
      <c r="Q418" s="23" t="s">
        <v>1803</v>
      </c>
      <c r="R418" s="23" t="s">
        <v>1796</v>
      </c>
      <c r="S418" s="23">
        <v>180124</v>
      </c>
      <c r="T418" s="23" t="s">
        <v>1792</v>
      </c>
      <c r="U418" s="22" t="s">
        <v>1747</v>
      </c>
      <c r="V418" s="22">
        <v>8108</v>
      </c>
      <c r="W418" s="27" t="s">
        <v>1804</v>
      </c>
      <c r="X418" s="28">
        <v>43148.601388888892</v>
      </c>
      <c r="Y418" s="23"/>
      <c r="Z418" s="23"/>
      <c r="AA418" s="29">
        <f t="shared" si="6"/>
        <v>0.33</v>
      </c>
      <c r="AB418" s="22"/>
      <c r="AC418" s="22"/>
      <c r="AD418" s="22"/>
      <c r="AE418" s="22"/>
      <c r="AF418" s="23" t="s">
        <v>326</v>
      </c>
      <c r="AG418" s="23" t="s">
        <v>1805</v>
      </c>
      <c r="AI418" s="20" t="s">
        <v>1750</v>
      </c>
      <c r="AJ418" s="20" t="s">
        <v>517</v>
      </c>
      <c r="AK418" s="20" t="s">
        <v>1146</v>
      </c>
    </row>
    <row r="419" spans="1:37" s="20" customFormat="1" ht="63" customHeight="1" x14ac:dyDescent="0.2">
      <c r="A419" s="21" t="s">
        <v>327</v>
      </c>
      <c r="B419" s="22" t="s">
        <v>1751</v>
      </c>
      <c r="C419" s="23" t="s">
        <v>1806</v>
      </c>
      <c r="D419" s="24">
        <v>43146</v>
      </c>
      <c r="E419" s="23" t="s">
        <v>1753</v>
      </c>
      <c r="F419" s="23" t="s">
        <v>677</v>
      </c>
      <c r="G419" s="23" t="s">
        <v>1720</v>
      </c>
      <c r="H419" s="25">
        <v>8937885260</v>
      </c>
      <c r="I419" s="25">
        <v>8754129381</v>
      </c>
      <c r="J419" s="23" t="s">
        <v>347</v>
      </c>
      <c r="K419" s="23" t="s">
        <v>45</v>
      </c>
      <c r="L419" s="22" t="s">
        <v>1131</v>
      </c>
      <c r="M419" s="22" t="s">
        <v>1132</v>
      </c>
      <c r="N419" s="21" t="s">
        <v>1759</v>
      </c>
      <c r="O419" s="26" t="s">
        <v>1134</v>
      </c>
      <c r="P419" s="23" t="s">
        <v>1347</v>
      </c>
      <c r="Q419" s="23" t="s">
        <v>1807</v>
      </c>
      <c r="R419" s="23" t="s">
        <v>1796</v>
      </c>
      <c r="S419" s="23">
        <v>180124</v>
      </c>
      <c r="T419" s="23" t="s">
        <v>1792</v>
      </c>
      <c r="U419" s="22" t="s">
        <v>1747</v>
      </c>
      <c r="V419" s="22">
        <v>8106</v>
      </c>
      <c r="W419" s="27" t="s">
        <v>1808</v>
      </c>
      <c r="X419" s="28">
        <v>43148.458333333336</v>
      </c>
      <c r="Y419" s="23"/>
      <c r="Z419" s="23"/>
      <c r="AA419" s="29">
        <f t="shared" si="6"/>
        <v>0.33</v>
      </c>
      <c r="AB419" s="22"/>
      <c r="AC419" s="22"/>
      <c r="AD419" s="22"/>
      <c r="AE419" s="22"/>
      <c r="AF419" s="23" t="s">
        <v>326</v>
      </c>
      <c r="AG419" s="23" t="s">
        <v>1809</v>
      </c>
      <c r="AI419" s="20" t="s">
        <v>1750</v>
      </c>
      <c r="AJ419" s="20" t="s">
        <v>517</v>
      </c>
      <c r="AK419" s="20" t="s">
        <v>1146</v>
      </c>
    </row>
    <row r="420" spans="1:37" s="20" customFormat="1" ht="63" customHeight="1" x14ac:dyDescent="0.2">
      <c r="A420" s="21" t="s">
        <v>327</v>
      </c>
      <c r="B420" s="22" t="s">
        <v>1128</v>
      </c>
      <c r="C420" s="23" t="s">
        <v>1810</v>
      </c>
      <c r="D420" s="24">
        <v>43146</v>
      </c>
      <c r="E420" s="23" t="s">
        <v>1753</v>
      </c>
      <c r="F420" s="23" t="s">
        <v>677</v>
      </c>
      <c r="G420" s="23" t="s">
        <v>1720</v>
      </c>
      <c r="H420" s="25">
        <v>6200240575</v>
      </c>
      <c r="I420" s="25">
        <v>6129854870</v>
      </c>
      <c r="J420" s="23" t="s">
        <v>347</v>
      </c>
      <c r="K420" s="23" t="s">
        <v>45</v>
      </c>
      <c r="L420" s="22" t="s">
        <v>1131</v>
      </c>
      <c r="M420" s="22" t="s">
        <v>1132</v>
      </c>
      <c r="N420" s="21" t="s">
        <v>1149</v>
      </c>
      <c r="O420" s="26" t="s">
        <v>1134</v>
      </c>
      <c r="P420" s="23" t="s">
        <v>1347</v>
      </c>
      <c r="Q420" s="23" t="s">
        <v>1789</v>
      </c>
      <c r="R420" s="23" t="s">
        <v>1796</v>
      </c>
      <c r="S420" s="23">
        <v>180124</v>
      </c>
      <c r="T420" s="23" t="s">
        <v>1792</v>
      </c>
      <c r="U420" s="22" t="s">
        <v>1747</v>
      </c>
      <c r="V420" s="22">
        <v>8126</v>
      </c>
      <c r="W420" s="27" t="s">
        <v>1811</v>
      </c>
      <c r="X420" s="28">
        <v>43148.7</v>
      </c>
      <c r="Y420" s="23"/>
      <c r="Z420" s="23"/>
      <c r="AA420" s="29">
        <f t="shared" si="6"/>
        <v>0.33</v>
      </c>
      <c r="AB420" s="22"/>
      <c r="AC420" s="22"/>
      <c r="AD420" s="22"/>
      <c r="AE420" s="22"/>
      <c r="AF420" s="23" t="s">
        <v>326</v>
      </c>
      <c r="AG420" s="23" t="s">
        <v>1812</v>
      </c>
      <c r="AI420" s="20" t="s">
        <v>1750</v>
      </c>
      <c r="AJ420" s="20" t="s">
        <v>517</v>
      </c>
      <c r="AK420" s="20" t="s">
        <v>1146</v>
      </c>
    </row>
    <row r="421" spans="1:37" s="20" customFormat="1" ht="63" customHeight="1" x14ac:dyDescent="0.2">
      <c r="A421" s="21" t="s">
        <v>327</v>
      </c>
      <c r="B421" s="22" t="s">
        <v>1128</v>
      </c>
      <c r="C421" s="23" t="s">
        <v>1813</v>
      </c>
      <c r="D421" s="24">
        <v>43146</v>
      </c>
      <c r="E421" s="23" t="s">
        <v>1753</v>
      </c>
      <c r="F421" s="23" t="s">
        <v>677</v>
      </c>
      <c r="G421" s="23" t="s">
        <v>1720</v>
      </c>
      <c r="H421" s="25">
        <v>6682311334</v>
      </c>
      <c r="I421" s="25">
        <v>6563606802</v>
      </c>
      <c r="J421" s="23" t="s">
        <v>347</v>
      </c>
      <c r="K421" s="23" t="s">
        <v>45</v>
      </c>
      <c r="L421" s="22" t="s">
        <v>1131</v>
      </c>
      <c r="M421" s="22" t="s">
        <v>1132</v>
      </c>
      <c r="N421" s="21" t="s">
        <v>1149</v>
      </c>
      <c r="O421" s="26" t="s">
        <v>1134</v>
      </c>
      <c r="P421" s="23" t="s">
        <v>1347</v>
      </c>
      <c r="Q421" s="23" t="s">
        <v>1789</v>
      </c>
      <c r="R421" s="23" t="s">
        <v>1796</v>
      </c>
      <c r="S421" s="23">
        <v>180124</v>
      </c>
      <c r="T421" s="23" t="s">
        <v>1792</v>
      </c>
      <c r="U421" s="22" t="s">
        <v>1747</v>
      </c>
      <c r="V421" s="22">
        <v>8115</v>
      </c>
      <c r="W421" s="27" t="s">
        <v>1814</v>
      </c>
      <c r="X421" s="28">
        <v>43148.588194444441</v>
      </c>
      <c r="Y421" s="23"/>
      <c r="Z421" s="23"/>
      <c r="AA421" s="29">
        <f t="shared" si="6"/>
        <v>0.33</v>
      </c>
      <c r="AB421" s="22"/>
      <c r="AC421" s="22"/>
      <c r="AD421" s="22"/>
      <c r="AE421" s="22"/>
      <c r="AF421" s="23" t="s">
        <v>326</v>
      </c>
      <c r="AG421" s="23" t="s">
        <v>1815</v>
      </c>
      <c r="AI421" s="20" t="s">
        <v>1750</v>
      </c>
      <c r="AJ421" s="20" t="s">
        <v>517</v>
      </c>
      <c r="AK421" s="20" t="s">
        <v>1146</v>
      </c>
    </row>
    <row r="422" spans="1:37" s="20" customFormat="1" ht="63" customHeight="1" x14ac:dyDescent="0.2">
      <c r="A422" s="21" t="s">
        <v>327</v>
      </c>
      <c r="B422" s="22" t="s">
        <v>1128</v>
      </c>
      <c r="C422" s="23" t="s">
        <v>1816</v>
      </c>
      <c r="D422" s="24">
        <v>43146</v>
      </c>
      <c r="E422" s="23" t="s">
        <v>1775</v>
      </c>
      <c r="F422" s="23" t="s">
        <v>677</v>
      </c>
      <c r="G422" s="23" t="s">
        <v>1720</v>
      </c>
      <c r="H422" s="25">
        <v>3150000000</v>
      </c>
      <c r="I422" s="25">
        <v>3150000000</v>
      </c>
      <c r="J422" s="23" t="s">
        <v>347</v>
      </c>
      <c r="K422" s="23" t="s">
        <v>45</v>
      </c>
      <c r="L422" s="22" t="s">
        <v>1131</v>
      </c>
      <c r="M422" s="22" t="s">
        <v>1132</v>
      </c>
      <c r="N422" s="21" t="s">
        <v>1149</v>
      </c>
      <c r="O422" s="26" t="s">
        <v>1134</v>
      </c>
      <c r="P422" s="23" t="s">
        <v>1347</v>
      </c>
      <c r="Q422" s="23" t="s">
        <v>1789</v>
      </c>
      <c r="R422" s="23" t="s">
        <v>1817</v>
      </c>
      <c r="S422" s="23">
        <v>180129</v>
      </c>
      <c r="T422" s="23" t="s">
        <v>1792</v>
      </c>
      <c r="U422" s="22" t="s">
        <v>1747</v>
      </c>
      <c r="V422" s="22">
        <v>8120</v>
      </c>
      <c r="W422" s="27" t="s">
        <v>1818</v>
      </c>
      <c r="X422" s="28">
        <v>43148.645833333336</v>
      </c>
      <c r="Y422" s="23"/>
      <c r="Z422" s="23"/>
      <c r="AA422" s="29">
        <f t="shared" si="6"/>
        <v>0.33</v>
      </c>
      <c r="AB422" s="22"/>
      <c r="AC422" s="22"/>
      <c r="AD422" s="22"/>
      <c r="AE422" s="22"/>
      <c r="AF422" s="23" t="s">
        <v>326</v>
      </c>
      <c r="AG422" s="23" t="s">
        <v>1819</v>
      </c>
      <c r="AI422" s="20" t="s">
        <v>1750</v>
      </c>
      <c r="AJ422" s="20" t="s">
        <v>517</v>
      </c>
      <c r="AK422" s="20" t="s">
        <v>1146</v>
      </c>
    </row>
    <row r="423" spans="1:37" s="20" customFormat="1" ht="63" customHeight="1" x14ac:dyDescent="0.2">
      <c r="A423" s="21" t="s">
        <v>327</v>
      </c>
      <c r="B423" s="22" t="s">
        <v>1128</v>
      </c>
      <c r="C423" s="23" t="s">
        <v>1820</v>
      </c>
      <c r="D423" s="24">
        <v>43146</v>
      </c>
      <c r="E423" s="23" t="s">
        <v>1775</v>
      </c>
      <c r="F423" s="23" t="s">
        <v>677</v>
      </c>
      <c r="G423" s="23" t="s">
        <v>1720</v>
      </c>
      <c r="H423" s="25">
        <v>3150000000</v>
      </c>
      <c r="I423" s="25">
        <v>3084489092</v>
      </c>
      <c r="J423" s="23" t="s">
        <v>347</v>
      </c>
      <c r="K423" s="23" t="s">
        <v>45</v>
      </c>
      <c r="L423" s="22" t="s">
        <v>1131</v>
      </c>
      <c r="M423" s="22" t="s">
        <v>1132</v>
      </c>
      <c r="N423" s="21" t="s">
        <v>1149</v>
      </c>
      <c r="O423" s="26" t="s">
        <v>1134</v>
      </c>
      <c r="P423" s="23" t="s">
        <v>1347</v>
      </c>
      <c r="Q423" s="23" t="s">
        <v>1789</v>
      </c>
      <c r="R423" s="23" t="s">
        <v>1817</v>
      </c>
      <c r="S423" s="23">
        <v>180129</v>
      </c>
      <c r="T423" s="23" t="s">
        <v>1792</v>
      </c>
      <c r="U423" s="22" t="s">
        <v>1747</v>
      </c>
      <c r="V423" s="22">
        <v>8113</v>
      </c>
      <c r="W423" s="27" t="s">
        <v>1821</v>
      </c>
      <c r="X423" s="28">
        <v>43148.489583333336</v>
      </c>
      <c r="Y423" s="23"/>
      <c r="Z423" s="23"/>
      <c r="AA423" s="29">
        <f t="shared" si="6"/>
        <v>0.33</v>
      </c>
      <c r="AB423" s="22"/>
      <c r="AC423" s="22"/>
      <c r="AD423" s="22"/>
      <c r="AE423" s="22"/>
      <c r="AF423" s="23" t="s">
        <v>326</v>
      </c>
      <c r="AG423" s="23" t="s">
        <v>1822</v>
      </c>
      <c r="AI423" s="20" t="s">
        <v>1750</v>
      </c>
      <c r="AJ423" s="20" t="s">
        <v>517</v>
      </c>
      <c r="AK423" s="20" t="s">
        <v>1146</v>
      </c>
    </row>
    <row r="424" spans="1:37" s="20" customFormat="1" ht="63" customHeight="1" x14ac:dyDescent="0.2">
      <c r="A424" s="21" t="s">
        <v>327</v>
      </c>
      <c r="B424" s="22" t="s">
        <v>1128</v>
      </c>
      <c r="C424" s="23" t="s">
        <v>1823</v>
      </c>
      <c r="D424" s="24">
        <v>43251</v>
      </c>
      <c r="E424" s="23"/>
      <c r="F424" s="23" t="s">
        <v>677</v>
      </c>
      <c r="G424" s="23" t="s">
        <v>1720</v>
      </c>
      <c r="H424" s="25">
        <v>12717635388</v>
      </c>
      <c r="I424" s="25">
        <v>12717635388</v>
      </c>
      <c r="J424" s="23" t="s">
        <v>49</v>
      </c>
      <c r="K424" s="23" t="s">
        <v>1473</v>
      </c>
      <c r="L424" s="22" t="s">
        <v>1131</v>
      </c>
      <c r="M424" s="22" t="s">
        <v>1132</v>
      </c>
      <c r="N424" s="21" t="s">
        <v>1149</v>
      </c>
      <c r="O424" s="26" t="s">
        <v>1134</v>
      </c>
      <c r="P424" s="23" t="s">
        <v>1161</v>
      </c>
      <c r="Q424" s="23" t="s">
        <v>1744</v>
      </c>
      <c r="R424" s="23" t="s">
        <v>1745</v>
      </c>
      <c r="S424" s="23">
        <v>180125</v>
      </c>
      <c r="T424" s="23" t="s">
        <v>1746</v>
      </c>
      <c r="U424" s="22" t="s">
        <v>1747</v>
      </c>
      <c r="V424" s="22"/>
      <c r="W424" s="27"/>
      <c r="X424" s="28"/>
      <c r="Y424" s="23"/>
      <c r="Z424" s="23"/>
      <c r="AA424" s="29" t="str">
        <f t="shared" si="6"/>
        <v/>
      </c>
      <c r="AB424" s="22"/>
      <c r="AC424" s="22"/>
      <c r="AD424" s="22"/>
      <c r="AE424" s="22"/>
      <c r="AF424" s="23" t="s">
        <v>313</v>
      </c>
      <c r="AG424" s="23"/>
      <c r="AI424" s="20" t="s">
        <v>1750</v>
      </c>
      <c r="AJ424" s="20" t="s">
        <v>517</v>
      </c>
      <c r="AK424" s="20" t="s">
        <v>1146</v>
      </c>
    </row>
    <row r="425" spans="1:37" s="20" customFormat="1" ht="63" customHeight="1" x14ac:dyDescent="0.2">
      <c r="A425" s="21" t="s">
        <v>327</v>
      </c>
      <c r="B425" s="22" t="s">
        <v>1128</v>
      </c>
      <c r="C425" s="23" t="s">
        <v>1824</v>
      </c>
      <c r="D425" s="24">
        <v>43251</v>
      </c>
      <c r="E425" s="23"/>
      <c r="F425" s="23" t="s">
        <v>677</v>
      </c>
      <c r="G425" s="23" t="s">
        <v>1720</v>
      </c>
      <c r="H425" s="25">
        <v>12717635388</v>
      </c>
      <c r="I425" s="25">
        <v>12717635388</v>
      </c>
      <c r="J425" s="23" t="s">
        <v>49</v>
      </c>
      <c r="K425" s="23" t="s">
        <v>1473</v>
      </c>
      <c r="L425" s="22" t="s">
        <v>1131</v>
      </c>
      <c r="M425" s="22" t="s">
        <v>1132</v>
      </c>
      <c r="N425" s="21" t="s">
        <v>1754</v>
      </c>
      <c r="O425" s="26" t="s">
        <v>1134</v>
      </c>
      <c r="P425" s="23" t="s">
        <v>1161</v>
      </c>
      <c r="Q425" s="23" t="s">
        <v>1755</v>
      </c>
      <c r="R425" s="23" t="s">
        <v>1745</v>
      </c>
      <c r="S425" s="23">
        <v>180126</v>
      </c>
      <c r="T425" s="23" t="s">
        <v>1746</v>
      </c>
      <c r="U425" s="22" t="s">
        <v>1747</v>
      </c>
      <c r="V425" s="22"/>
      <c r="W425" s="27"/>
      <c r="X425" s="28"/>
      <c r="Y425" s="23"/>
      <c r="Z425" s="23"/>
      <c r="AA425" s="29" t="str">
        <f t="shared" si="6"/>
        <v/>
      </c>
      <c r="AB425" s="22"/>
      <c r="AC425" s="22"/>
      <c r="AD425" s="22"/>
      <c r="AE425" s="22"/>
      <c r="AF425" s="23" t="s">
        <v>313</v>
      </c>
      <c r="AG425" s="23"/>
      <c r="AI425" s="20" t="s">
        <v>1750</v>
      </c>
      <c r="AJ425" s="20" t="s">
        <v>517</v>
      </c>
      <c r="AK425" s="20" t="s">
        <v>1146</v>
      </c>
    </row>
    <row r="426" spans="1:37" s="20" customFormat="1" ht="63" customHeight="1" x14ac:dyDescent="0.2">
      <c r="A426" s="21" t="s">
        <v>327</v>
      </c>
      <c r="B426" s="22" t="s">
        <v>1751</v>
      </c>
      <c r="C426" s="23" t="s">
        <v>1825</v>
      </c>
      <c r="D426" s="24">
        <v>43159</v>
      </c>
      <c r="E426" s="23" t="s">
        <v>1160</v>
      </c>
      <c r="F426" s="23" t="s">
        <v>677</v>
      </c>
      <c r="G426" s="23" t="s">
        <v>1720</v>
      </c>
      <c r="H426" s="25">
        <v>7200000000</v>
      </c>
      <c r="I426" s="25">
        <v>6926378258</v>
      </c>
      <c r="J426" s="23" t="s">
        <v>49</v>
      </c>
      <c r="K426" s="23" t="s">
        <v>1473</v>
      </c>
      <c r="L426" s="22" t="s">
        <v>1131</v>
      </c>
      <c r="M426" s="22" t="s">
        <v>1132</v>
      </c>
      <c r="N426" s="21" t="s">
        <v>1149</v>
      </c>
      <c r="O426" s="26" t="s">
        <v>1134</v>
      </c>
      <c r="P426" s="23" t="s">
        <v>1161</v>
      </c>
      <c r="Q426" s="23" t="s">
        <v>1744</v>
      </c>
      <c r="R426" s="23" t="s">
        <v>1771</v>
      </c>
      <c r="S426" s="23">
        <v>180126</v>
      </c>
      <c r="T426" s="23" t="s">
        <v>1746</v>
      </c>
      <c r="U426" s="22" t="s">
        <v>1747</v>
      </c>
      <c r="V426" s="22">
        <v>8137</v>
      </c>
      <c r="W426" s="27" t="s">
        <v>1826</v>
      </c>
      <c r="X426" s="28">
        <v>43159.734027777777</v>
      </c>
      <c r="Y426" s="23"/>
      <c r="Z426" s="23"/>
      <c r="AA426" s="29">
        <f t="shared" si="6"/>
        <v>0.33</v>
      </c>
      <c r="AB426" s="22"/>
      <c r="AC426" s="22"/>
      <c r="AD426" s="22"/>
      <c r="AE426" s="22"/>
      <c r="AF426" s="23" t="s">
        <v>326</v>
      </c>
      <c r="AG426" s="23" t="s">
        <v>1827</v>
      </c>
      <c r="AI426" s="20" t="s">
        <v>1750</v>
      </c>
      <c r="AJ426" s="20" t="s">
        <v>517</v>
      </c>
      <c r="AK426" s="20" t="s">
        <v>1146</v>
      </c>
    </row>
    <row r="427" spans="1:37" s="20" customFormat="1" ht="63" customHeight="1" x14ac:dyDescent="0.2">
      <c r="A427" s="21" t="s">
        <v>327</v>
      </c>
      <c r="B427" s="22" t="s">
        <v>1128</v>
      </c>
      <c r="C427" s="23" t="s">
        <v>1828</v>
      </c>
      <c r="D427" s="24">
        <v>43251</v>
      </c>
      <c r="E427" s="23"/>
      <c r="F427" s="23" t="s">
        <v>677</v>
      </c>
      <c r="G427" s="23" t="s">
        <v>1720</v>
      </c>
      <c r="H427" s="25">
        <v>3600000000</v>
      </c>
      <c r="I427" s="25">
        <v>3600000000</v>
      </c>
      <c r="J427" s="23" t="s">
        <v>49</v>
      </c>
      <c r="K427" s="23" t="s">
        <v>1473</v>
      </c>
      <c r="L427" s="22" t="s">
        <v>1131</v>
      </c>
      <c r="M427" s="22" t="s">
        <v>1132</v>
      </c>
      <c r="N427" s="21" t="s">
        <v>1149</v>
      </c>
      <c r="O427" s="26" t="s">
        <v>1134</v>
      </c>
      <c r="P427" s="23" t="s">
        <v>1161</v>
      </c>
      <c r="Q427" s="23" t="s">
        <v>1744</v>
      </c>
      <c r="R427" s="23" t="s">
        <v>1771</v>
      </c>
      <c r="S427" s="23">
        <v>180126</v>
      </c>
      <c r="T427" s="23" t="s">
        <v>1746</v>
      </c>
      <c r="U427" s="22" t="s">
        <v>1747</v>
      </c>
      <c r="V427" s="22"/>
      <c r="W427" s="27" t="s">
        <v>1829</v>
      </c>
      <c r="X427" s="28"/>
      <c r="Y427" s="23"/>
      <c r="Z427" s="23"/>
      <c r="AA427" s="29">
        <f t="shared" si="6"/>
        <v>0</v>
      </c>
      <c r="AB427" s="22"/>
      <c r="AC427" s="22"/>
      <c r="AD427" s="22"/>
      <c r="AE427" s="22"/>
      <c r="AF427" s="23" t="s">
        <v>313</v>
      </c>
      <c r="AG427" s="23"/>
      <c r="AI427" s="20" t="s">
        <v>1750</v>
      </c>
      <c r="AJ427" s="20" t="s">
        <v>517</v>
      </c>
      <c r="AK427" s="20" t="s">
        <v>1146</v>
      </c>
    </row>
    <row r="428" spans="1:37" s="20" customFormat="1" ht="63" customHeight="1" x14ac:dyDescent="0.2">
      <c r="A428" s="21" t="s">
        <v>327</v>
      </c>
      <c r="B428" s="22" t="s">
        <v>1128</v>
      </c>
      <c r="C428" s="23" t="s">
        <v>1830</v>
      </c>
      <c r="D428" s="24">
        <v>43251</v>
      </c>
      <c r="E428" s="23"/>
      <c r="F428" s="23" t="s">
        <v>677</v>
      </c>
      <c r="G428" s="23" t="s">
        <v>1720</v>
      </c>
      <c r="H428" s="25">
        <v>7896891004</v>
      </c>
      <c r="I428" s="25">
        <v>7896891004</v>
      </c>
      <c r="J428" s="23" t="s">
        <v>49</v>
      </c>
      <c r="K428" s="23" t="s">
        <v>1473</v>
      </c>
      <c r="L428" s="22" t="s">
        <v>1131</v>
      </c>
      <c r="M428" s="22" t="s">
        <v>1132</v>
      </c>
      <c r="N428" s="21" t="s">
        <v>1754</v>
      </c>
      <c r="O428" s="26" t="s">
        <v>1134</v>
      </c>
      <c r="P428" s="23" t="s">
        <v>1347</v>
      </c>
      <c r="Q428" s="23" t="s">
        <v>1789</v>
      </c>
      <c r="R428" s="23" t="s">
        <v>1790</v>
      </c>
      <c r="S428" s="23" t="s">
        <v>1791</v>
      </c>
      <c r="T428" s="23" t="s">
        <v>1792</v>
      </c>
      <c r="U428" s="22" t="s">
        <v>1747</v>
      </c>
      <c r="V428" s="22"/>
      <c r="W428" s="27"/>
      <c r="X428" s="28"/>
      <c r="Y428" s="23"/>
      <c r="Z428" s="23"/>
      <c r="AA428" s="29" t="str">
        <f t="shared" si="6"/>
        <v/>
      </c>
      <c r="AB428" s="22"/>
      <c r="AC428" s="22"/>
      <c r="AD428" s="22"/>
      <c r="AE428" s="22"/>
      <c r="AF428" s="23" t="s">
        <v>313</v>
      </c>
      <c r="AG428" s="23"/>
      <c r="AI428" s="20" t="s">
        <v>1750</v>
      </c>
      <c r="AJ428" s="20" t="s">
        <v>517</v>
      </c>
      <c r="AK428" s="20" t="s">
        <v>1146</v>
      </c>
    </row>
    <row r="429" spans="1:37" s="20" customFormat="1" ht="63" customHeight="1" x14ac:dyDescent="0.2">
      <c r="A429" s="21" t="s">
        <v>327</v>
      </c>
      <c r="B429" s="22" t="s">
        <v>1128</v>
      </c>
      <c r="C429" s="23" t="s">
        <v>1831</v>
      </c>
      <c r="D429" s="24">
        <v>43251</v>
      </c>
      <c r="E429" s="23"/>
      <c r="F429" s="23" t="s">
        <v>677</v>
      </c>
      <c r="G429" s="23" t="s">
        <v>1720</v>
      </c>
      <c r="H429" s="25">
        <v>8854205938</v>
      </c>
      <c r="I429" s="25">
        <v>8854205938</v>
      </c>
      <c r="J429" s="23" t="s">
        <v>49</v>
      </c>
      <c r="K429" s="23" t="s">
        <v>1473</v>
      </c>
      <c r="L429" s="22" t="s">
        <v>1131</v>
      </c>
      <c r="M429" s="22" t="s">
        <v>1132</v>
      </c>
      <c r="N429" s="21" t="s">
        <v>1759</v>
      </c>
      <c r="O429" s="26" t="s">
        <v>1134</v>
      </c>
      <c r="P429" s="23" t="s">
        <v>1347</v>
      </c>
      <c r="Q429" s="23" t="s">
        <v>1803</v>
      </c>
      <c r="R429" s="23" t="s">
        <v>1796</v>
      </c>
      <c r="S429" s="23">
        <v>180124</v>
      </c>
      <c r="T429" s="23" t="s">
        <v>1792</v>
      </c>
      <c r="U429" s="22" t="s">
        <v>1747</v>
      </c>
      <c r="V429" s="22"/>
      <c r="W429" s="27"/>
      <c r="X429" s="28"/>
      <c r="Y429" s="23"/>
      <c r="Z429" s="23"/>
      <c r="AA429" s="29" t="str">
        <f t="shared" si="6"/>
        <v/>
      </c>
      <c r="AB429" s="22"/>
      <c r="AC429" s="22"/>
      <c r="AD429" s="22"/>
      <c r="AE429" s="22"/>
      <c r="AF429" s="23" t="s">
        <v>313</v>
      </c>
      <c r="AG429" s="23"/>
      <c r="AI429" s="20" t="s">
        <v>1750</v>
      </c>
      <c r="AJ429" s="20" t="s">
        <v>517</v>
      </c>
      <c r="AK429" s="20" t="s">
        <v>1146</v>
      </c>
    </row>
    <row r="430" spans="1:37" s="20" customFormat="1" ht="63" customHeight="1" x14ac:dyDescent="0.2">
      <c r="A430" s="21" t="s">
        <v>327</v>
      </c>
      <c r="B430" s="22" t="s">
        <v>1128</v>
      </c>
      <c r="C430" s="23" t="s">
        <v>1832</v>
      </c>
      <c r="D430" s="24">
        <v>43251</v>
      </c>
      <c r="E430" s="23"/>
      <c r="F430" s="23" t="s">
        <v>677</v>
      </c>
      <c r="G430" s="23" t="s">
        <v>1720</v>
      </c>
      <c r="H430" s="25">
        <v>7800911263</v>
      </c>
      <c r="I430" s="25">
        <v>7800911263</v>
      </c>
      <c r="J430" s="23" t="s">
        <v>49</v>
      </c>
      <c r="K430" s="23" t="s">
        <v>1473</v>
      </c>
      <c r="L430" s="22" t="s">
        <v>1131</v>
      </c>
      <c r="M430" s="22" t="s">
        <v>1132</v>
      </c>
      <c r="N430" s="21" t="s">
        <v>1833</v>
      </c>
      <c r="O430" s="26" t="s">
        <v>1134</v>
      </c>
      <c r="P430" s="23" t="s">
        <v>1347</v>
      </c>
      <c r="Q430" s="23" t="s">
        <v>1807</v>
      </c>
      <c r="R430" s="23" t="s">
        <v>1790</v>
      </c>
      <c r="S430" s="23" t="s">
        <v>1791</v>
      </c>
      <c r="T430" s="23" t="s">
        <v>1792</v>
      </c>
      <c r="U430" s="22" t="s">
        <v>1747</v>
      </c>
      <c r="V430" s="22"/>
      <c r="W430" s="27"/>
      <c r="X430" s="28"/>
      <c r="Y430" s="23"/>
      <c r="Z430" s="23"/>
      <c r="AA430" s="29" t="str">
        <f t="shared" si="6"/>
        <v/>
      </c>
      <c r="AB430" s="22"/>
      <c r="AC430" s="22"/>
      <c r="AD430" s="22"/>
      <c r="AE430" s="22"/>
      <c r="AF430" s="23" t="s">
        <v>313</v>
      </c>
      <c r="AG430" s="23"/>
      <c r="AI430" s="20" t="s">
        <v>1750</v>
      </c>
      <c r="AJ430" s="20" t="s">
        <v>517</v>
      </c>
      <c r="AK430" s="20" t="s">
        <v>1146</v>
      </c>
    </row>
    <row r="431" spans="1:37" s="20" customFormat="1" ht="63" customHeight="1" x14ac:dyDescent="0.2">
      <c r="A431" s="21" t="s">
        <v>327</v>
      </c>
      <c r="B431" s="22" t="s">
        <v>1128</v>
      </c>
      <c r="C431" s="23" t="s">
        <v>1834</v>
      </c>
      <c r="D431" s="24">
        <v>43251</v>
      </c>
      <c r="E431" s="23"/>
      <c r="F431" s="23" t="s">
        <v>677</v>
      </c>
      <c r="G431" s="23" t="s">
        <v>1720</v>
      </c>
      <c r="H431" s="25">
        <v>3150000000</v>
      </c>
      <c r="I431" s="25">
        <v>3150000000</v>
      </c>
      <c r="J431" s="23" t="s">
        <v>49</v>
      </c>
      <c r="K431" s="23" t="s">
        <v>1473</v>
      </c>
      <c r="L431" s="22" t="s">
        <v>1131</v>
      </c>
      <c r="M431" s="22" t="s">
        <v>1132</v>
      </c>
      <c r="N431" s="21" t="s">
        <v>1149</v>
      </c>
      <c r="O431" s="26" t="s">
        <v>1134</v>
      </c>
      <c r="P431" s="23" t="s">
        <v>1347</v>
      </c>
      <c r="Q431" s="23" t="s">
        <v>1789</v>
      </c>
      <c r="R431" s="23" t="s">
        <v>1817</v>
      </c>
      <c r="S431" s="23">
        <v>180129</v>
      </c>
      <c r="T431" s="23" t="s">
        <v>1792</v>
      </c>
      <c r="U431" s="22" t="s">
        <v>1747</v>
      </c>
      <c r="V431" s="22"/>
      <c r="W431" s="27" t="s">
        <v>1835</v>
      </c>
      <c r="X431" s="28"/>
      <c r="Y431" s="23"/>
      <c r="Z431" s="23"/>
      <c r="AA431" s="29">
        <f t="shared" si="6"/>
        <v>0</v>
      </c>
      <c r="AB431" s="22"/>
      <c r="AC431" s="22"/>
      <c r="AD431" s="22"/>
      <c r="AE431" s="22"/>
      <c r="AF431" s="23" t="s">
        <v>313</v>
      </c>
      <c r="AG431" s="23"/>
      <c r="AI431" s="20" t="s">
        <v>1750</v>
      </c>
      <c r="AJ431" s="20" t="s">
        <v>517</v>
      </c>
      <c r="AK431" s="20" t="s">
        <v>1146</v>
      </c>
    </row>
    <row r="432" spans="1:37" s="20" customFormat="1" ht="63" customHeight="1" x14ac:dyDescent="0.2">
      <c r="A432" s="21" t="s">
        <v>327</v>
      </c>
      <c r="B432" s="22" t="s">
        <v>1128</v>
      </c>
      <c r="C432" s="23" t="s">
        <v>1836</v>
      </c>
      <c r="D432" s="24">
        <v>43251</v>
      </c>
      <c r="E432" s="23"/>
      <c r="F432" s="23" t="s">
        <v>677</v>
      </c>
      <c r="G432" s="23" t="s">
        <v>1720</v>
      </c>
      <c r="H432" s="25">
        <v>3150000000</v>
      </c>
      <c r="I432" s="25">
        <v>3150000000</v>
      </c>
      <c r="J432" s="23" t="s">
        <v>49</v>
      </c>
      <c r="K432" s="23" t="s">
        <v>1473</v>
      </c>
      <c r="L432" s="22" t="s">
        <v>1131</v>
      </c>
      <c r="M432" s="22" t="s">
        <v>1132</v>
      </c>
      <c r="N432" s="21" t="s">
        <v>1149</v>
      </c>
      <c r="O432" s="26" t="s">
        <v>1134</v>
      </c>
      <c r="P432" s="23" t="s">
        <v>1347</v>
      </c>
      <c r="Q432" s="23" t="s">
        <v>1789</v>
      </c>
      <c r="R432" s="23" t="s">
        <v>1817</v>
      </c>
      <c r="S432" s="23">
        <v>180129</v>
      </c>
      <c r="T432" s="23" t="s">
        <v>1792</v>
      </c>
      <c r="U432" s="22" t="s">
        <v>1747</v>
      </c>
      <c r="V432" s="22"/>
      <c r="W432" s="27" t="s">
        <v>1837</v>
      </c>
      <c r="X432" s="28"/>
      <c r="Y432" s="23"/>
      <c r="Z432" s="23"/>
      <c r="AA432" s="29">
        <f t="shared" si="6"/>
        <v>0</v>
      </c>
      <c r="AB432" s="22"/>
      <c r="AC432" s="22"/>
      <c r="AD432" s="22"/>
      <c r="AE432" s="22"/>
      <c r="AF432" s="23" t="s">
        <v>313</v>
      </c>
      <c r="AG432" s="23" t="s">
        <v>1838</v>
      </c>
      <c r="AI432" s="20" t="s">
        <v>1750</v>
      </c>
      <c r="AJ432" s="20" t="s">
        <v>517</v>
      </c>
      <c r="AK432" s="20" t="s">
        <v>1146</v>
      </c>
    </row>
    <row r="433" spans="1:37" s="20" customFormat="1" ht="63" customHeight="1" x14ac:dyDescent="0.2">
      <c r="A433" s="21" t="s">
        <v>327</v>
      </c>
      <c r="B433" s="22" t="s">
        <v>1128</v>
      </c>
      <c r="C433" s="23" t="s">
        <v>1839</v>
      </c>
      <c r="D433" s="24">
        <v>43251</v>
      </c>
      <c r="E433" s="23"/>
      <c r="F433" s="23" t="s">
        <v>677</v>
      </c>
      <c r="G433" s="23" t="s">
        <v>1720</v>
      </c>
      <c r="H433" s="25">
        <v>3150000000</v>
      </c>
      <c r="I433" s="25">
        <v>3150000000</v>
      </c>
      <c r="J433" s="23" t="s">
        <v>49</v>
      </c>
      <c r="K433" s="23" t="s">
        <v>1473</v>
      </c>
      <c r="L433" s="22" t="s">
        <v>1131</v>
      </c>
      <c r="M433" s="22" t="s">
        <v>1132</v>
      </c>
      <c r="N433" s="21" t="s">
        <v>1149</v>
      </c>
      <c r="O433" s="26" t="s">
        <v>1134</v>
      </c>
      <c r="P433" s="23" t="s">
        <v>1347</v>
      </c>
      <c r="Q433" s="23" t="s">
        <v>1789</v>
      </c>
      <c r="R433" s="23" t="s">
        <v>1817</v>
      </c>
      <c r="S433" s="23">
        <v>180129</v>
      </c>
      <c r="T433" s="23" t="s">
        <v>1792</v>
      </c>
      <c r="U433" s="22" t="s">
        <v>1747</v>
      </c>
      <c r="V433" s="22"/>
      <c r="W433" s="27" t="s">
        <v>1840</v>
      </c>
      <c r="X433" s="28"/>
      <c r="Y433" s="23"/>
      <c r="Z433" s="23"/>
      <c r="AA433" s="29">
        <f t="shared" si="6"/>
        <v>0</v>
      </c>
      <c r="AB433" s="22"/>
      <c r="AC433" s="22"/>
      <c r="AD433" s="22"/>
      <c r="AE433" s="22"/>
      <c r="AF433" s="23" t="s">
        <v>313</v>
      </c>
      <c r="AG433" s="23"/>
      <c r="AI433" s="20" t="s">
        <v>1750</v>
      </c>
      <c r="AJ433" s="20" t="s">
        <v>517</v>
      </c>
      <c r="AK433" s="20" t="s">
        <v>1146</v>
      </c>
    </row>
    <row r="434" spans="1:37" s="20" customFormat="1" ht="63" customHeight="1" x14ac:dyDescent="0.2">
      <c r="A434" s="21" t="s">
        <v>327</v>
      </c>
      <c r="B434" s="22" t="s">
        <v>1128</v>
      </c>
      <c r="C434" s="23" t="s">
        <v>1841</v>
      </c>
      <c r="D434" s="24">
        <v>43281</v>
      </c>
      <c r="E434" s="23" t="s">
        <v>496</v>
      </c>
      <c r="F434" s="23" t="s">
        <v>677</v>
      </c>
      <c r="G434" s="23" t="s">
        <v>1842</v>
      </c>
      <c r="H434" s="25">
        <v>1659609563</v>
      </c>
      <c r="I434" s="25">
        <v>1659609563</v>
      </c>
      <c r="J434" s="23" t="s">
        <v>347</v>
      </c>
      <c r="K434" s="23" t="s">
        <v>45</v>
      </c>
      <c r="L434" s="22" t="s">
        <v>1131</v>
      </c>
      <c r="M434" s="22" t="s">
        <v>1132</v>
      </c>
      <c r="N434" s="21" t="s">
        <v>1149</v>
      </c>
      <c r="O434" s="26" t="s">
        <v>1134</v>
      </c>
      <c r="P434" s="23" t="s">
        <v>1347</v>
      </c>
      <c r="Q434" s="23" t="s">
        <v>1607</v>
      </c>
      <c r="R434" s="23" t="s">
        <v>1843</v>
      </c>
      <c r="S434" s="23"/>
      <c r="T434" s="23" t="s">
        <v>1844</v>
      </c>
      <c r="U434" s="22" t="s">
        <v>1845</v>
      </c>
      <c r="V434" s="22"/>
      <c r="W434" s="27"/>
      <c r="X434" s="28"/>
      <c r="Y434" s="23"/>
      <c r="Z434" s="23"/>
      <c r="AA434" s="29" t="str">
        <f t="shared" si="6"/>
        <v/>
      </c>
      <c r="AB434" s="22"/>
      <c r="AC434" s="22"/>
      <c r="AD434" s="22"/>
      <c r="AE434" s="22"/>
      <c r="AF434" s="23"/>
      <c r="AG434" s="23"/>
      <c r="AI434" s="20" t="s">
        <v>1846</v>
      </c>
      <c r="AJ434" s="20" t="s">
        <v>517</v>
      </c>
      <c r="AK434" s="20" t="s">
        <v>1146</v>
      </c>
    </row>
    <row r="435" spans="1:37" s="20" customFormat="1" ht="63" customHeight="1" x14ac:dyDescent="0.2">
      <c r="A435" s="21" t="s">
        <v>327</v>
      </c>
      <c r="B435" s="22">
        <v>81101510</v>
      </c>
      <c r="C435" s="23" t="s">
        <v>1847</v>
      </c>
      <c r="D435" s="24">
        <v>43281</v>
      </c>
      <c r="E435" s="23" t="s">
        <v>496</v>
      </c>
      <c r="F435" s="23" t="s">
        <v>1127</v>
      </c>
      <c r="G435" s="23" t="s">
        <v>1842</v>
      </c>
      <c r="H435" s="25">
        <v>184401062</v>
      </c>
      <c r="I435" s="25">
        <v>184401062</v>
      </c>
      <c r="J435" s="23" t="s">
        <v>347</v>
      </c>
      <c r="K435" s="23" t="s">
        <v>45</v>
      </c>
      <c r="L435" s="22" t="s">
        <v>1131</v>
      </c>
      <c r="M435" s="22" t="s">
        <v>1132</v>
      </c>
      <c r="N435" s="21" t="s">
        <v>1149</v>
      </c>
      <c r="O435" s="26" t="s">
        <v>1134</v>
      </c>
      <c r="P435" s="23" t="s">
        <v>1347</v>
      </c>
      <c r="Q435" s="23" t="s">
        <v>1607</v>
      </c>
      <c r="R435" s="23" t="s">
        <v>1843</v>
      </c>
      <c r="S435" s="23"/>
      <c r="T435" s="23" t="s">
        <v>1844</v>
      </c>
      <c r="U435" s="22" t="s">
        <v>1845</v>
      </c>
      <c r="V435" s="22"/>
      <c r="W435" s="27"/>
      <c r="X435" s="28"/>
      <c r="Y435" s="23"/>
      <c r="Z435" s="23"/>
      <c r="AA435" s="29" t="str">
        <f t="shared" si="6"/>
        <v/>
      </c>
      <c r="AB435" s="22"/>
      <c r="AC435" s="22"/>
      <c r="AD435" s="22"/>
      <c r="AE435" s="22"/>
      <c r="AF435" s="23"/>
      <c r="AG435" s="23"/>
      <c r="AI435" s="20" t="s">
        <v>1455</v>
      </c>
      <c r="AJ435" s="20" t="s">
        <v>47</v>
      </c>
      <c r="AK435" s="20" t="s">
        <v>1158</v>
      </c>
    </row>
    <row r="436" spans="1:37" s="20" customFormat="1" ht="63" customHeight="1" x14ac:dyDescent="0.2">
      <c r="A436" s="21" t="s">
        <v>327</v>
      </c>
      <c r="B436" s="22" t="s">
        <v>1128</v>
      </c>
      <c r="C436" s="23" t="s">
        <v>1848</v>
      </c>
      <c r="D436" s="24">
        <v>43281</v>
      </c>
      <c r="E436" s="23" t="s">
        <v>496</v>
      </c>
      <c r="F436" s="23" t="s">
        <v>677</v>
      </c>
      <c r="G436" s="23" t="s">
        <v>1842</v>
      </c>
      <c r="H436" s="25">
        <v>1656000000</v>
      </c>
      <c r="I436" s="25">
        <v>1656000000</v>
      </c>
      <c r="J436" s="23" t="s">
        <v>347</v>
      </c>
      <c r="K436" s="23" t="s">
        <v>45</v>
      </c>
      <c r="L436" s="22" t="s">
        <v>1131</v>
      </c>
      <c r="M436" s="22" t="s">
        <v>1132</v>
      </c>
      <c r="N436" s="21" t="s">
        <v>1149</v>
      </c>
      <c r="O436" s="26" t="s">
        <v>1134</v>
      </c>
      <c r="P436" s="23" t="s">
        <v>1347</v>
      </c>
      <c r="Q436" s="23" t="s">
        <v>1607</v>
      </c>
      <c r="R436" s="23" t="s">
        <v>1843</v>
      </c>
      <c r="S436" s="23"/>
      <c r="T436" s="23" t="s">
        <v>1792</v>
      </c>
      <c r="U436" s="22" t="s">
        <v>1845</v>
      </c>
      <c r="V436" s="22"/>
      <c r="W436" s="27"/>
      <c r="X436" s="28"/>
      <c r="Y436" s="23"/>
      <c r="Z436" s="23"/>
      <c r="AA436" s="29" t="str">
        <f t="shared" si="6"/>
        <v/>
      </c>
      <c r="AB436" s="22"/>
      <c r="AC436" s="22"/>
      <c r="AD436" s="22"/>
      <c r="AE436" s="22"/>
      <c r="AF436" s="23"/>
      <c r="AG436" s="23"/>
      <c r="AI436" s="20" t="s">
        <v>1846</v>
      </c>
      <c r="AJ436" s="20" t="s">
        <v>517</v>
      </c>
      <c r="AK436" s="20" t="s">
        <v>1146</v>
      </c>
    </row>
    <row r="437" spans="1:37" s="20" customFormat="1" ht="63" customHeight="1" x14ac:dyDescent="0.2">
      <c r="A437" s="21" t="s">
        <v>327</v>
      </c>
      <c r="B437" s="22">
        <v>81101510</v>
      </c>
      <c r="C437" s="23" t="s">
        <v>1849</v>
      </c>
      <c r="D437" s="24">
        <v>43281</v>
      </c>
      <c r="E437" s="23" t="s">
        <v>496</v>
      </c>
      <c r="F437" s="23" t="s">
        <v>1127</v>
      </c>
      <c r="G437" s="23" t="s">
        <v>1842</v>
      </c>
      <c r="H437" s="25">
        <v>184000000</v>
      </c>
      <c r="I437" s="25">
        <v>184000000</v>
      </c>
      <c r="J437" s="23" t="s">
        <v>347</v>
      </c>
      <c r="K437" s="23" t="s">
        <v>45</v>
      </c>
      <c r="L437" s="22" t="s">
        <v>1131</v>
      </c>
      <c r="M437" s="22" t="s">
        <v>1132</v>
      </c>
      <c r="N437" s="21" t="s">
        <v>1149</v>
      </c>
      <c r="O437" s="26" t="s">
        <v>1134</v>
      </c>
      <c r="P437" s="23" t="s">
        <v>1347</v>
      </c>
      <c r="Q437" s="23" t="s">
        <v>1607</v>
      </c>
      <c r="R437" s="23" t="s">
        <v>1843</v>
      </c>
      <c r="S437" s="23"/>
      <c r="T437" s="23" t="s">
        <v>1792</v>
      </c>
      <c r="U437" s="22" t="s">
        <v>1845</v>
      </c>
      <c r="V437" s="22"/>
      <c r="W437" s="27"/>
      <c r="X437" s="28"/>
      <c r="Y437" s="23"/>
      <c r="Z437" s="23"/>
      <c r="AA437" s="29" t="str">
        <f t="shared" si="6"/>
        <v/>
      </c>
      <c r="AB437" s="22"/>
      <c r="AC437" s="22"/>
      <c r="AD437" s="22"/>
      <c r="AE437" s="22"/>
      <c r="AF437" s="23"/>
      <c r="AG437" s="23"/>
      <c r="AI437" s="20" t="s">
        <v>1455</v>
      </c>
      <c r="AJ437" s="20" t="s">
        <v>47</v>
      </c>
      <c r="AK437" s="20" t="s">
        <v>1158</v>
      </c>
    </row>
    <row r="438" spans="1:37" s="20" customFormat="1" ht="63" customHeight="1" x14ac:dyDescent="0.2">
      <c r="A438" s="21" t="s">
        <v>327</v>
      </c>
      <c r="B438" s="22" t="s">
        <v>1128</v>
      </c>
      <c r="C438" s="23" t="s">
        <v>1850</v>
      </c>
      <c r="D438" s="24">
        <v>43281</v>
      </c>
      <c r="E438" s="23" t="s">
        <v>496</v>
      </c>
      <c r="F438" s="23" t="s">
        <v>677</v>
      </c>
      <c r="G438" s="23" t="s">
        <v>1842</v>
      </c>
      <c r="H438" s="25">
        <v>1656000000</v>
      </c>
      <c r="I438" s="25">
        <v>1656000000</v>
      </c>
      <c r="J438" s="23" t="s">
        <v>347</v>
      </c>
      <c r="K438" s="23" t="s">
        <v>45</v>
      </c>
      <c r="L438" s="22" t="s">
        <v>1131</v>
      </c>
      <c r="M438" s="22" t="s">
        <v>1132</v>
      </c>
      <c r="N438" s="21" t="s">
        <v>1149</v>
      </c>
      <c r="O438" s="26" t="s">
        <v>1134</v>
      </c>
      <c r="P438" s="23" t="s">
        <v>1347</v>
      </c>
      <c r="Q438" s="23" t="s">
        <v>1607</v>
      </c>
      <c r="R438" s="23" t="s">
        <v>1843</v>
      </c>
      <c r="S438" s="23"/>
      <c r="T438" s="23" t="s">
        <v>1844</v>
      </c>
      <c r="U438" s="22" t="s">
        <v>1845</v>
      </c>
      <c r="V438" s="22"/>
      <c r="W438" s="27"/>
      <c r="X438" s="28"/>
      <c r="Y438" s="23"/>
      <c r="Z438" s="23"/>
      <c r="AA438" s="29" t="str">
        <f t="shared" si="6"/>
        <v/>
      </c>
      <c r="AB438" s="22"/>
      <c r="AC438" s="22"/>
      <c r="AD438" s="22"/>
      <c r="AE438" s="22"/>
      <c r="AF438" s="23"/>
      <c r="AG438" s="23"/>
      <c r="AI438" s="20" t="s">
        <v>1846</v>
      </c>
      <c r="AJ438" s="20" t="s">
        <v>517</v>
      </c>
      <c r="AK438" s="20" t="s">
        <v>1146</v>
      </c>
    </row>
    <row r="439" spans="1:37" s="20" customFormat="1" ht="63" customHeight="1" x14ac:dyDescent="0.2">
      <c r="A439" s="21" t="s">
        <v>327</v>
      </c>
      <c r="B439" s="22">
        <v>81101510</v>
      </c>
      <c r="C439" s="23" t="s">
        <v>1851</v>
      </c>
      <c r="D439" s="24">
        <v>43281</v>
      </c>
      <c r="E439" s="23" t="s">
        <v>496</v>
      </c>
      <c r="F439" s="23" t="s">
        <v>1127</v>
      </c>
      <c r="G439" s="23" t="s">
        <v>1842</v>
      </c>
      <c r="H439" s="25">
        <v>184000000</v>
      </c>
      <c r="I439" s="25">
        <v>184000000</v>
      </c>
      <c r="J439" s="23" t="s">
        <v>347</v>
      </c>
      <c r="K439" s="23" t="s">
        <v>45</v>
      </c>
      <c r="L439" s="22" t="s">
        <v>1131</v>
      </c>
      <c r="M439" s="22" t="s">
        <v>1132</v>
      </c>
      <c r="N439" s="21" t="s">
        <v>1149</v>
      </c>
      <c r="O439" s="26" t="s">
        <v>1134</v>
      </c>
      <c r="P439" s="23" t="s">
        <v>1347</v>
      </c>
      <c r="Q439" s="23" t="s">
        <v>1607</v>
      </c>
      <c r="R439" s="23" t="s">
        <v>1843</v>
      </c>
      <c r="S439" s="23"/>
      <c r="T439" s="23" t="s">
        <v>1844</v>
      </c>
      <c r="U439" s="22" t="s">
        <v>1845</v>
      </c>
      <c r="V439" s="22"/>
      <c r="W439" s="27"/>
      <c r="X439" s="28"/>
      <c r="Y439" s="23"/>
      <c r="Z439" s="23"/>
      <c r="AA439" s="29" t="str">
        <f t="shared" si="6"/>
        <v/>
      </c>
      <c r="AB439" s="22"/>
      <c r="AC439" s="22"/>
      <c r="AD439" s="22"/>
      <c r="AE439" s="22"/>
      <c r="AF439" s="23"/>
      <c r="AG439" s="23"/>
      <c r="AI439" s="20" t="s">
        <v>1455</v>
      </c>
      <c r="AJ439" s="20" t="s">
        <v>47</v>
      </c>
      <c r="AK439" s="20" t="s">
        <v>1158</v>
      </c>
    </row>
    <row r="440" spans="1:37" s="20" customFormat="1" ht="63" customHeight="1" x14ac:dyDescent="0.2">
      <c r="A440" s="21" t="s">
        <v>327</v>
      </c>
      <c r="B440" s="22" t="s">
        <v>1128</v>
      </c>
      <c r="C440" s="23" t="s">
        <v>1852</v>
      </c>
      <c r="D440" s="24">
        <v>43281</v>
      </c>
      <c r="E440" s="23" t="s">
        <v>496</v>
      </c>
      <c r="F440" s="23" t="s">
        <v>677</v>
      </c>
      <c r="G440" s="23" t="s">
        <v>1842</v>
      </c>
      <c r="H440" s="25">
        <v>1656000000</v>
      </c>
      <c r="I440" s="25">
        <v>1656000000</v>
      </c>
      <c r="J440" s="23" t="s">
        <v>347</v>
      </c>
      <c r="K440" s="23" t="s">
        <v>45</v>
      </c>
      <c r="L440" s="22" t="s">
        <v>1131</v>
      </c>
      <c r="M440" s="22" t="s">
        <v>1132</v>
      </c>
      <c r="N440" s="21" t="s">
        <v>1149</v>
      </c>
      <c r="O440" s="26" t="s">
        <v>1134</v>
      </c>
      <c r="P440" s="23" t="s">
        <v>1347</v>
      </c>
      <c r="Q440" s="23" t="s">
        <v>1607</v>
      </c>
      <c r="R440" s="23" t="s">
        <v>1843</v>
      </c>
      <c r="S440" s="23"/>
      <c r="T440" s="23" t="s">
        <v>1792</v>
      </c>
      <c r="U440" s="22" t="s">
        <v>1845</v>
      </c>
      <c r="V440" s="22"/>
      <c r="W440" s="27"/>
      <c r="X440" s="28"/>
      <c r="Y440" s="23"/>
      <c r="Z440" s="23"/>
      <c r="AA440" s="29" t="str">
        <f t="shared" si="6"/>
        <v/>
      </c>
      <c r="AB440" s="22"/>
      <c r="AC440" s="22"/>
      <c r="AD440" s="22"/>
      <c r="AE440" s="22"/>
      <c r="AF440" s="23"/>
      <c r="AG440" s="23"/>
      <c r="AI440" s="20" t="s">
        <v>1846</v>
      </c>
      <c r="AJ440" s="20" t="s">
        <v>517</v>
      </c>
      <c r="AK440" s="20" t="s">
        <v>1146</v>
      </c>
    </row>
    <row r="441" spans="1:37" s="20" customFormat="1" ht="63" customHeight="1" x14ac:dyDescent="0.2">
      <c r="A441" s="21" t="s">
        <v>327</v>
      </c>
      <c r="B441" s="22">
        <v>81101510</v>
      </c>
      <c r="C441" s="23" t="s">
        <v>1853</v>
      </c>
      <c r="D441" s="24">
        <v>43281</v>
      </c>
      <c r="E441" s="23" t="s">
        <v>496</v>
      </c>
      <c r="F441" s="23" t="s">
        <v>1127</v>
      </c>
      <c r="G441" s="23" t="s">
        <v>1842</v>
      </c>
      <c r="H441" s="25">
        <v>184000000</v>
      </c>
      <c r="I441" s="25">
        <v>184000000</v>
      </c>
      <c r="J441" s="23" t="s">
        <v>347</v>
      </c>
      <c r="K441" s="23" t="s">
        <v>45</v>
      </c>
      <c r="L441" s="22" t="s">
        <v>1131</v>
      </c>
      <c r="M441" s="22" t="s">
        <v>1132</v>
      </c>
      <c r="N441" s="21" t="s">
        <v>1149</v>
      </c>
      <c r="O441" s="26" t="s">
        <v>1134</v>
      </c>
      <c r="P441" s="23" t="s">
        <v>1347</v>
      </c>
      <c r="Q441" s="23" t="s">
        <v>1607</v>
      </c>
      <c r="R441" s="23" t="s">
        <v>1843</v>
      </c>
      <c r="S441" s="23"/>
      <c r="T441" s="23" t="s">
        <v>1792</v>
      </c>
      <c r="U441" s="22" t="s">
        <v>1845</v>
      </c>
      <c r="V441" s="22"/>
      <c r="W441" s="27"/>
      <c r="X441" s="28"/>
      <c r="Y441" s="23"/>
      <c r="Z441" s="23"/>
      <c r="AA441" s="29" t="str">
        <f t="shared" si="6"/>
        <v/>
      </c>
      <c r="AB441" s="22"/>
      <c r="AC441" s="22"/>
      <c r="AD441" s="22"/>
      <c r="AE441" s="22"/>
      <c r="AF441" s="23"/>
      <c r="AG441" s="23"/>
      <c r="AI441" s="20" t="s">
        <v>1455</v>
      </c>
      <c r="AJ441" s="20" t="s">
        <v>47</v>
      </c>
      <c r="AK441" s="20" t="s">
        <v>1158</v>
      </c>
    </row>
    <row r="442" spans="1:37" s="20" customFormat="1" ht="63" customHeight="1" x14ac:dyDescent="0.2">
      <c r="A442" s="21" t="s">
        <v>327</v>
      </c>
      <c r="B442" s="22" t="s">
        <v>1128</v>
      </c>
      <c r="C442" s="23" t="s">
        <v>1854</v>
      </c>
      <c r="D442" s="24">
        <v>43281</v>
      </c>
      <c r="E442" s="23" t="s">
        <v>496</v>
      </c>
      <c r="F442" s="23" t="s">
        <v>677</v>
      </c>
      <c r="G442" s="23" t="s">
        <v>1842</v>
      </c>
      <c r="H442" s="25">
        <v>1656000000</v>
      </c>
      <c r="I442" s="25">
        <v>1656000000</v>
      </c>
      <c r="J442" s="23" t="s">
        <v>347</v>
      </c>
      <c r="K442" s="23" t="s">
        <v>45</v>
      </c>
      <c r="L442" s="22" t="s">
        <v>1131</v>
      </c>
      <c r="M442" s="22" t="s">
        <v>1132</v>
      </c>
      <c r="N442" s="21" t="s">
        <v>1149</v>
      </c>
      <c r="O442" s="26" t="s">
        <v>1134</v>
      </c>
      <c r="P442" s="23" t="s">
        <v>1347</v>
      </c>
      <c r="Q442" s="23" t="s">
        <v>1607</v>
      </c>
      <c r="R442" s="23" t="s">
        <v>1843</v>
      </c>
      <c r="S442" s="23"/>
      <c r="T442" s="23" t="s">
        <v>1844</v>
      </c>
      <c r="U442" s="22" t="s">
        <v>1845</v>
      </c>
      <c r="V442" s="22"/>
      <c r="W442" s="27"/>
      <c r="X442" s="28"/>
      <c r="Y442" s="23"/>
      <c r="Z442" s="23"/>
      <c r="AA442" s="29" t="str">
        <f t="shared" si="6"/>
        <v/>
      </c>
      <c r="AB442" s="22"/>
      <c r="AC442" s="22"/>
      <c r="AD442" s="22"/>
      <c r="AE442" s="22"/>
      <c r="AF442" s="23"/>
      <c r="AG442" s="23"/>
      <c r="AI442" s="20" t="s">
        <v>1846</v>
      </c>
      <c r="AJ442" s="20" t="s">
        <v>517</v>
      </c>
      <c r="AK442" s="20" t="s">
        <v>1146</v>
      </c>
    </row>
    <row r="443" spans="1:37" s="20" customFormat="1" ht="63" customHeight="1" x14ac:dyDescent="0.2">
      <c r="A443" s="21" t="s">
        <v>327</v>
      </c>
      <c r="B443" s="22">
        <v>81101510</v>
      </c>
      <c r="C443" s="23" t="s">
        <v>1855</v>
      </c>
      <c r="D443" s="24">
        <v>43281</v>
      </c>
      <c r="E443" s="23" t="s">
        <v>496</v>
      </c>
      <c r="F443" s="23" t="s">
        <v>1127</v>
      </c>
      <c r="G443" s="23" t="s">
        <v>1842</v>
      </c>
      <c r="H443" s="25">
        <v>184000000</v>
      </c>
      <c r="I443" s="25">
        <v>184000000</v>
      </c>
      <c r="J443" s="23" t="s">
        <v>347</v>
      </c>
      <c r="K443" s="23" t="s">
        <v>45</v>
      </c>
      <c r="L443" s="22" t="s">
        <v>1131</v>
      </c>
      <c r="M443" s="22" t="s">
        <v>1132</v>
      </c>
      <c r="N443" s="21" t="s">
        <v>1149</v>
      </c>
      <c r="O443" s="26" t="s">
        <v>1134</v>
      </c>
      <c r="P443" s="23" t="s">
        <v>1347</v>
      </c>
      <c r="Q443" s="23" t="s">
        <v>1607</v>
      </c>
      <c r="R443" s="23" t="s">
        <v>1843</v>
      </c>
      <c r="S443" s="23"/>
      <c r="T443" s="23" t="s">
        <v>1844</v>
      </c>
      <c r="U443" s="22" t="s">
        <v>1845</v>
      </c>
      <c r="V443" s="22"/>
      <c r="W443" s="27"/>
      <c r="X443" s="28"/>
      <c r="Y443" s="23"/>
      <c r="Z443" s="23"/>
      <c r="AA443" s="29" t="str">
        <f t="shared" si="6"/>
        <v/>
      </c>
      <c r="AB443" s="22"/>
      <c r="AC443" s="22"/>
      <c r="AD443" s="22"/>
      <c r="AE443" s="22"/>
      <c r="AF443" s="23"/>
      <c r="AG443" s="23"/>
      <c r="AI443" s="20" t="s">
        <v>1455</v>
      </c>
      <c r="AJ443" s="20" t="s">
        <v>47</v>
      </c>
      <c r="AK443" s="20" t="s">
        <v>1158</v>
      </c>
    </row>
    <row r="444" spans="1:37" s="20" customFormat="1" ht="63" customHeight="1" x14ac:dyDescent="0.2">
      <c r="A444" s="21" t="s">
        <v>327</v>
      </c>
      <c r="B444" s="22" t="s">
        <v>1128</v>
      </c>
      <c r="C444" s="23" t="s">
        <v>1856</v>
      </c>
      <c r="D444" s="24">
        <v>43281</v>
      </c>
      <c r="E444" s="23" t="s">
        <v>496</v>
      </c>
      <c r="F444" s="23" t="s">
        <v>677</v>
      </c>
      <c r="G444" s="23" t="s">
        <v>1842</v>
      </c>
      <c r="H444" s="25">
        <v>1656000000</v>
      </c>
      <c r="I444" s="25">
        <v>1656000000</v>
      </c>
      <c r="J444" s="23" t="s">
        <v>347</v>
      </c>
      <c r="K444" s="23" t="s">
        <v>45</v>
      </c>
      <c r="L444" s="22" t="s">
        <v>1131</v>
      </c>
      <c r="M444" s="22" t="s">
        <v>1132</v>
      </c>
      <c r="N444" s="21" t="s">
        <v>1149</v>
      </c>
      <c r="O444" s="26" t="s">
        <v>1134</v>
      </c>
      <c r="P444" s="23" t="s">
        <v>1347</v>
      </c>
      <c r="Q444" s="23" t="s">
        <v>1607</v>
      </c>
      <c r="R444" s="23" t="s">
        <v>1608</v>
      </c>
      <c r="S444" s="23"/>
      <c r="T444" s="23" t="s">
        <v>1525</v>
      </c>
      <c r="U444" s="22" t="s">
        <v>1845</v>
      </c>
      <c r="V444" s="22"/>
      <c r="W444" s="27"/>
      <c r="X444" s="28"/>
      <c r="Y444" s="23"/>
      <c r="Z444" s="23"/>
      <c r="AA444" s="29" t="str">
        <f t="shared" si="6"/>
        <v/>
      </c>
      <c r="AB444" s="22"/>
      <c r="AC444" s="22"/>
      <c r="AD444" s="22"/>
      <c r="AE444" s="22"/>
      <c r="AF444" s="23"/>
      <c r="AG444" s="23"/>
      <c r="AI444" s="20" t="s">
        <v>1846</v>
      </c>
      <c r="AJ444" s="20" t="s">
        <v>517</v>
      </c>
      <c r="AK444" s="20" t="s">
        <v>1146</v>
      </c>
    </row>
    <row r="445" spans="1:37" s="20" customFormat="1" ht="63" customHeight="1" x14ac:dyDescent="0.2">
      <c r="A445" s="21" t="s">
        <v>327</v>
      </c>
      <c r="B445" s="22">
        <v>81101510</v>
      </c>
      <c r="C445" s="23" t="s">
        <v>1857</v>
      </c>
      <c r="D445" s="24">
        <v>43281</v>
      </c>
      <c r="E445" s="23" t="s">
        <v>496</v>
      </c>
      <c r="F445" s="23" t="s">
        <v>1127</v>
      </c>
      <c r="G445" s="23" t="s">
        <v>1842</v>
      </c>
      <c r="H445" s="25">
        <v>184000000</v>
      </c>
      <c r="I445" s="25">
        <v>184000000</v>
      </c>
      <c r="J445" s="23" t="s">
        <v>347</v>
      </c>
      <c r="K445" s="23" t="s">
        <v>45</v>
      </c>
      <c r="L445" s="22" t="s">
        <v>1131</v>
      </c>
      <c r="M445" s="22" t="s">
        <v>1132</v>
      </c>
      <c r="N445" s="21" t="s">
        <v>1149</v>
      </c>
      <c r="O445" s="26" t="s">
        <v>1134</v>
      </c>
      <c r="P445" s="23" t="s">
        <v>1347</v>
      </c>
      <c r="Q445" s="23" t="s">
        <v>1607</v>
      </c>
      <c r="R445" s="23" t="s">
        <v>1608</v>
      </c>
      <c r="S445" s="23"/>
      <c r="T445" s="23" t="s">
        <v>1525</v>
      </c>
      <c r="U445" s="22" t="s">
        <v>1845</v>
      </c>
      <c r="V445" s="22"/>
      <c r="W445" s="27"/>
      <c r="X445" s="28"/>
      <c r="Y445" s="23"/>
      <c r="Z445" s="23"/>
      <c r="AA445" s="29" t="str">
        <f t="shared" si="6"/>
        <v/>
      </c>
      <c r="AB445" s="22"/>
      <c r="AC445" s="22"/>
      <c r="AD445" s="22"/>
      <c r="AE445" s="22"/>
      <c r="AF445" s="23"/>
      <c r="AG445" s="23"/>
      <c r="AI445" s="20" t="s">
        <v>1455</v>
      </c>
      <c r="AJ445" s="20" t="s">
        <v>47</v>
      </c>
      <c r="AK445" s="20" t="s">
        <v>1158</v>
      </c>
    </row>
    <row r="446" spans="1:37" s="20" customFormat="1" ht="63" customHeight="1" x14ac:dyDescent="0.2">
      <c r="A446" s="21" t="s">
        <v>327</v>
      </c>
      <c r="B446" s="22" t="s">
        <v>1128</v>
      </c>
      <c r="C446" s="23" t="s">
        <v>1858</v>
      </c>
      <c r="D446" s="24">
        <v>43281</v>
      </c>
      <c r="E446" s="23" t="s">
        <v>496</v>
      </c>
      <c r="F446" s="23" t="s">
        <v>677</v>
      </c>
      <c r="G446" s="23" t="s">
        <v>1842</v>
      </c>
      <c r="H446" s="25">
        <v>1656000000</v>
      </c>
      <c r="I446" s="25">
        <v>1656000000</v>
      </c>
      <c r="J446" s="23" t="s">
        <v>347</v>
      </c>
      <c r="K446" s="23" t="s">
        <v>45</v>
      </c>
      <c r="L446" s="22" t="s">
        <v>1131</v>
      </c>
      <c r="M446" s="22" t="s">
        <v>1132</v>
      </c>
      <c r="N446" s="21" t="s">
        <v>1149</v>
      </c>
      <c r="O446" s="26" t="s">
        <v>1134</v>
      </c>
      <c r="P446" s="23" t="s">
        <v>1347</v>
      </c>
      <c r="Q446" s="23" t="s">
        <v>1607</v>
      </c>
      <c r="R446" s="23" t="s">
        <v>1843</v>
      </c>
      <c r="S446" s="23"/>
      <c r="T446" s="23" t="s">
        <v>1844</v>
      </c>
      <c r="U446" s="22" t="s">
        <v>1845</v>
      </c>
      <c r="V446" s="22"/>
      <c r="W446" s="27"/>
      <c r="X446" s="28"/>
      <c r="Y446" s="23"/>
      <c r="Z446" s="23"/>
      <c r="AA446" s="29" t="str">
        <f t="shared" si="6"/>
        <v/>
      </c>
      <c r="AB446" s="22"/>
      <c r="AC446" s="22"/>
      <c r="AD446" s="22"/>
      <c r="AE446" s="22"/>
      <c r="AF446" s="23"/>
      <c r="AG446" s="23"/>
      <c r="AI446" s="20" t="s">
        <v>1846</v>
      </c>
      <c r="AJ446" s="20" t="s">
        <v>517</v>
      </c>
      <c r="AK446" s="20" t="s">
        <v>1146</v>
      </c>
    </row>
    <row r="447" spans="1:37" s="20" customFormat="1" ht="63" customHeight="1" x14ac:dyDescent="0.2">
      <c r="A447" s="21" t="s">
        <v>327</v>
      </c>
      <c r="B447" s="22">
        <v>81101510</v>
      </c>
      <c r="C447" s="23" t="s">
        <v>1859</v>
      </c>
      <c r="D447" s="24">
        <v>43281</v>
      </c>
      <c r="E447" s="23" t="s">
        <v>496</v>
      </c>
      <c r="F447" s="23" t="s">
        <v>1127</v>
      </c>
      <c r="G447" s="23" t="s">
        <v>1842</v>
      </c>
      <c r="H447" s="25">
        <v>184000000</v>
      </c>
      <c r="I447" s="25">
        <v>184000000</v>
      </c>
      <c r="J447" s="23" t="s">
        <v>347</v>
      </c>
      <c r="K447" s="23" t="s">
        <v>45</v>
      </c>
      <c r="L447" s="22" t="s">
        <v>1131</v>
      </c>
      <c r="M447" s="22" t="s">
        <v>1132</v>
      </c>
      <c r="N447" s="21" t="s">
        <v>1149</v>
      </c>
      <c r="O447" s="26" t="s">
        <v>1134</v>
      </c>
      <c r="P447" s="23" t="s">
        <v>1347</v>
      </c>
      <c r="Q447" s="23" t="s">
        <v>1607</v>
      </c>
      <c r="R447" s="23" t="s">
        <v>1843</v>
      </c>
      <c r="S447" s="23"/>
      <c r="T447" s="23" t="s">
        <v>1844</v>
      </c>
      <c r="U447" s="22" t="s">
        <v>1845</v>
      </c>
      <c r="V447" s="22"/>
      <c r="W447" s="27"/>
      <c r="X447" s="28"/>
      <c r="Y447" s="23"/>
      <c r="Z447" s="23"/>
      <c r="AA447" s="29" t="str">
        <f t="shared" si="6"/>
        <v/>
      </c>
      <c r="AB447" s="22"/>
      <c r="AC447" s="22"/>
      <c r="AD447" s="22"/>
      <c r="AE447" s="22"/>
      <c r="AF447" s="23"/>
      <c r="AG447" s="23"/>
      <c r="AI447" s="20" t="s">
        <v>1455</v>
      </c>
      <c r="AJ447" s="20" t="s">
        <v>47</v>
      </c>
      <c r="AK447" s="20" t="s">
        <v>1158</v>
      </c>
    </row>
    <row r="448" spans="1:37" s="20" customFormat="1" ht="63" customHeight="1" x14ac:dyDescent="0.2">
      <c r="A448" s="21" t="s">
        <v>327</v>
      </c>
      <c r="B448" s="22" t="s">
        <v>1128</v>
      </c>
      <c r="C448" s="23" t="s">
        <v>1860</v>
      </c>
      <c r="D448" s="24">
        <v>43281</v>
      </c>
      <c r="E448" s="23" t="s">
        <v>496</v>
      </c>
      <c r="F448" s="23" t="s">
        <v>677</v>
      </c>
      <c r="G448" s="23" t="s">
        <v>1842</v>
      </c>
      <c r="H448" s="25">
        <v>1656000000</v>
      </c>
      <c r="I448" s="25">
        <v>1656000000</v>
      </c>
      <c r="J448" s="23" t="s">
        <v>347</v>
      </c>
      <c r="K448" s="23" t="s">
        <v>45</v>
      </c>
      <c r="L448" s="22" t="s">
        <v>1131</v>
      </c>
      <c r="M448" s="22" t="s">
        <v>1132</v>
      </c>
      <c r="N448" s="21" t="s">
        <v>1149</v>
      </c>
      <c r="O448" s="26" t="s">
        <v>1134</v>
      </c>
      <c r="P448" s="23" t="s">
        <v>1347</v>
      </c>
      <c r="Q448" s="23" t="s">
        <v>1607</v>
      </c>
      <c r="R448" s="23" t="s">
        <v>1843</v>
      </c>
      <c r="S448" s="23"/>
      <c r="T448" s="23" t="s">
        <v>1844</v>
      </c>
      <c r="U448" s="22" t="s">
        <v>1845</v>
      </c>
      <c r="V448" s="22"/>
      <c r="W448" s="27"/>
      <c r="X448" s="28"/>
      <c r="Y448" s="23"/>
      <c r="Z448" s="23"/>
      <c r="AA448" s="29" t="str">
        <f t="shared" si="6"/>
        <v/>
      </c>
      <c r="AB448" s="22"/>
      <c r="AC448" s="22"/>
      <c r="AD448" s="22"/>
      <c r="AE448" s="22"/>
      <c r="AF448" s="23"/>
      <c r="AG448" s="23"/>
      <c r="AI448" s="20" t="s">
        <v>1846</v>
      </c>
      <c r="AJ448" s="20" t="s">
        <v>517</v>
      </c>
      <c r="AK448" s="20" t="s">
        <v>1146</v>
      </c>
    </row>
    <row r="449" spans="1:37" s="20" customFormat="1" ht="63" customHeight="1" x14ac:dyDescent="0.2">
      <c r="A449" s="21" t="s">
        <v>327</v>
      </c>
      <c r="B449" s="22">
        <v>81101510</v>
      </c>
      <c r="C449" s="23" t="s">
        <v>1861</v>
      </c>
      <c r="D449" s="24">
        <v>43281</v>
      </c>
      <c r="E449" s="23" t="s">
        <v>496</v>
      </c>
      <c r="F449" s="23" t="s">
        <v>1127</v>
      </c>
      <c r="G449" s="23" t="s">
        <v>1842</v>
      </c>
      <c r="H449" s="25">
        <v>184000000</v>
      </c>
      <c r="I449" s="25">
        <v>184000000</v>
      </c>
      <c r="J449" s="23" t="s">
        <v>347</v>
      </c>
      <c r="K449" s="23" t="s">
        <v>45</v>
      </c>
      <c r="L449" s="22" t="s">
        <v>1131</v>
      </c>
      <c r="M449" s="22" t="s">
        <v>1132</v>
      </c>
      <c r="N449" s="21" t="s">
        <v>1149</v>
      </c>
      <c r="O449" s="26" t="s">
        <v>1134</v>
      </c>
      <c r="P449" s="23" t="s">
        <v>1347</v>
      </c>
      <c r="Q449" s="23" t="s">
        <v>1607</v>
      </c>
      <c r="R449" s="23" t="s">
        <v>1843</v>
      </c>
      <c r="S449" s="23"/>
      <c r="T449" s="23" t="s">
        <v>1844</v>
      </c>
      <c r="U449" s="22" t="s">
        <v>1845</v>
      </c>
      <c r="V449" s="22"/>
      <c r="W449" s="27"/>
      <c r="X449" s="28"/>
      <c r="Y449" s="23"/>
      <c r="Z449" s="23"/>
      <c r="AA449" s="29" t="str">
        <f t="shared" si="6"/>
        <v/>
      </c>
      <c r="AB449" s="22"/>
      <c r="AC449" s="22"/>
      <c r="AD449" s="22"/>
      <c r="AE449" s="22"/>
      <c r="AF449" s="23"/>
      <c r="AG449" s="23"/>
      <c r="AI449" s="20" t="s">
        <v>1455</v>
      </c>
      <c r="AJ449" s="20" t="s">
        <v>47</v>
      </c>
      <c r="AK449" s="20" t="s">
        <v>1158</v>
      </c>
    </row>
    <row r="450" spans="1:37" s="20" customFormat="1" ht="63" customHeight="1" x14ac:dyDescent="0.2">
      <c r="A450" s="21" t="s">
        <v>327</v>
      </c>
      <c r="B450" s="22" t="s">
        <v>1128</v>
      </c>
      <c r="C450" s="23" t="s">
        <v>1862</v>
      </c>
      <c r="D450" s="24">
        <v>43281</v>
      </c>
      <c r="E450" s="23" t="s">
        <v>496</v>
      </c>
      <c r="F450" s="23" t="s">
        <v>677</v>
      </c>
      <c r="G450" s="23" t="s">
        <v>1842</v>
      </c>
      <c r="H450" s="25">
        <v>1656000000</v>
      </c>
      <c r="I450" s="25">
        <v>1656000000</v>
      </c>
      <c r="J450" s="23" t="s">
        <v>347</v>
      </c>
      <c r="K450" s="23" t="s">
        <v>45</v>
      </c>
      <c r="L450" s="22" t="s">
        <v>1131</v>
      </c>
      <c r="M450" s="22" t="s">
        <v>1132</v>
      </c>
      <c r="N450" s="21" t="s">
        <v>1149</v>
      </c>
      <c r="O450" s="26" t="s">
        <v>1134</v>
      </c>
      <c r="P450" s="23" t="s">
        <v>1347</v>
      </c>
      <c r="Q450" s="23" t="s">
        <v>1607</v>
      </c>
      <c r="R450" s="23" t="s">
        <v>1843</v>
      </c>
      <c r="S450" s="23"/>
      <c r="T450" s="23" t="s">
        <v>1844</v>
      </c>
      <c r="U450" s="22" t="s">
        <v>1845</v>
      </c>
      <c r="V450" s="22"/>
      <c r="W450" s="27"/>
      <c r="X450" s="28"/>
      <c r="Y450" s="23"/>
      <c r="Z450" s="23"/>
      <c r="AA450" s="29" t="str">
        <f t="shared" si="6"/>
        <v/>
      </c>
      <c r="AB450" s="22"/>
      <c r="AC450" s="22"/>
      <c r="AD450" s="22"/>
      <c r="AE450" s="22"/>
      <c r="AF450" s="23"/>
      <c r="AG450" s="23"/>
      <c r="AI450" s="20" t="s">
        <v>1846</v>
      </c>
      <c r="AJ450" s="20" t="s">
        <v>517</v>
      </c>
      <c r="AK450" s="20" t="s">
        <v>1146</v>
      </c>
    </row>
    <row r="451" spans="1:37" s="20" customFormat="1" ht="63" customHeight="1" x14ac:dyDescent="0.2">
      <c r="A451" s="21" t="s">
        <v>327</v>
      </c>
      <c r="B451" s="22">
        <v>81101510</v>
      </c>
      <c r="C451" s="23" t="s">
        <v>1863</v>
      </c>
      <c r="D451" s="24">
        <v>43281</v>
      </c>
      <c r="E451" s="23" t="s">
        <v>496</v>
      </c>
      <c r="F451" s="23" t="s">
        <v>1127</v>
      </c>
      <c r="G451" s="23" t="s">
        <v>1842</v>
      </c>
      <c r="H451" s="25">
        <v>184000000</v>
      </c>
      <c r="I451" s="25">
        <v>184000000</v>
      </c>
      <c r="J451" s="23" t="s">
        <v>347</v>
      </c>
      <c r="K451" s="23" t="s">
        <v>45</v>
      </c>
      <c r="L451" s="22" t="s">
        <v>1131</v>
      </c>
      <c r="M451" s="22" t="s">
        <v>1132</v>
      </c>
      <c r="N451" s="21" t="s">
        <v>1149</v>
      </c>
      <c r="O451" s="26" t="s">
        <v>1134</v>
      </c>
      <c r="P451" s="23" t="s">
        <v>1347</v>
      </c>
      <c r="Q451" s="23" t="s">
        <v>1607</v>
      </c>
      <c r="R451" s="23" t="s">
        <v>1843</v>
      </c>
      <c r="S451" s="23"/>
      <c r="T451" s="23" t="s">
        <v>1844</v>
      </c>
      <c r="U451" s="22" t="s">
        <v>1845</v>
      </c>
      <c r="V451" s="22"/>
      <c r="W451" s="27"/>
      <c r="X451" s="28"/>
      <c r="Y451" s="23"/>
      <c r="Z451" s="23"/>
      <c r="AA451" s="29" t="str">
        <f t="shared" si="6"/>
        <v/>
      </c>
      <c r="AB451" s="22"/>
      <c r="AC451" s="22"/>
      <c r="AD451" s="22"/>
      <c r="AE451" s="22"/>
      <c r="AF451" s="23"/>
      <c r="AG451" s="23"/>
      <c r="AI451" s="20" t="s">
        <v>1455</v>
      </c>
      <c r="AJ451" s="20" t="s">
        <v>47</v>
      </c>
      <c r="AK451" s="20" t="s">
        <v>1158</v>
      </c>
    </row>
    <row r="452" spans="1:37" s="20" customFormat="1" ht="63" customHeight="1" x14ac:dyDescent="0.2">
      <c r="A452" s="21" t="s">
        <v>327</v>
      </c>
      <c r="B452" s="22" t="s">
        <v>1128</v>
      </c>
      <c r="C452" s="23" t="s">
        <v>1864</v>
      </c>
      <c r="D452" s="24">
        <v>43281</v>
      </c>
      <c r="E452" s="23" t="s">
        <v>496</v>
      </c>
      <c r="F452" s="23" t="s">
        <v>677</v>
      </c>
      <c r="G452" s="23" t="s">
        <v>1842</v>
      </c>
      <c r="H452" s="25">
        <v>1656000000</v>
      </c>
      <c r="I452" s="25">
        <v>1656000000</v>
      </c>
      <c r="J452" s="23" t="s">
        <v>347</v>
      </c>
      <c r="K452" s="23" t="s">
        <v>45</v>
      </c>
      <c r="L452" s="22" t="s">
        <v>1131</v>
      </c>
      <c r="M452" s="22" t="s">
        <v>1132</v>
      </c>
      <c r="N452" s="21" t="s">
        <v>1149</v>
      </c>
      <c r="O452" s="26" t="s">
        <v>1134</v>
      </c>
      <c r="P452" s="23" t="s">
        <v>1347</v>
      </c>
      <c r="Q452" s="23" t="s">
        <v>1607</v>
      </c>
      <c r="R452" s="23" t="s">
        <v>1843</v>
      </c>
      <c r="S452" s="23"/>
      <c r="T452" s="23" t="s">
        <v>1844</v>
      </c>
      <c r="U452" s="22" t="s">
        <v>1845</v>
      </c>
      <c r="V452" s="22"/>
      <c r="W452" s="27"/>
      <c r="X452" s="28"/>
      <c r="Y452" s="23"/>
      <c r="Z452" s="23"/>
      <c r="AA452" s="29" t="str">
        <f t="shared" si="6"/>
        <v/>
      </c>
      <c r="AB452" s="22"/>
      <c r="AC452" s="22"/>
      <c r="AD452" s="22"/>
      <c r="AE452" s="22"/>
      <c r="AF452" s="23"/>
      <c r="AG452" s="23"/>
      <c r="AI452" s="20" t="s">
        <v>1846</v>
      </c>
      <c r="AJ452" s="20" t="s">
        <v>517</v>
      </c>
      <c r="AK452" s="20" t="s">
        <v>1146</v>
      </c>
    </row>
    <row r="453" spans="1:37" s="20" customFormat="1" ht="63" customHeight="1" x14ac:dyDescent="0.2">
      <c r="A453" s="21" t="s">
        <v>327</v>
      </c>
      <c r="B453" s="22">
        <v>81101510</v>
      </c>
      <c r="C453" s="23" t="s">
        <v>1865</v>
      </c>
      <c r="D453" s="24">
        <v>43281</v>
      </c>
      <c r="E453" s="23" t="s">
        <v>496</v>
      </c>
      <c r="F453" s="23" t="s">
        <v>1127</v>
      </c>
      <c r="G453" s="23" t="s">
        <v>1842</v>
      </c>
      <c r="H453" s="25">
        <v>184000000</v>
      </c>
      <c r="I453" s="25">
        <v>184000000</v>
      </c>
      <c r="J453" s="23" t="s">
        <v>347</v>
      </c>
      <c r="K453" s="23" t="s">
        <v>45</v>
      </c>
      <c r="L453" s="22" t="s">
        <v>1131</v>
      </c>
      <c r="M453" s="22" t="s">
        <v>1132</v>
      </c>
      <c r="N453" s="21" t="s">
        <v>1149</v>
      </c>
      <c r="O453" s="26" t="s">
        <v>1134</v>
      </c>
      <c r="P453" s="23" t="s">
        <v>1347</v>
      </c>
      <c r="Q453" s="23" t="s">
        <v>1607</v>
      </c>
      <c r="R453" s="23" t="s">
        <v>1843</v>
      </c>
      <c r="S453" s="23"/>
      <c r="T453" s="23" t="s">
        <v>1844</v>
      </c>
      <c r="U453" s="22" t="s">
        <v>1845</v>
      </c>
      <c r="V453" s="22"/>
      <c r="W453" s="27"/>
      <c r="X453" s="28"/>
      <c r="Y453" s="23"/>
      <c r="Z453" s="23"/>
      <c r="AA453" s="29" t="str">
        <f t="shared" si="6"/>
        <v/>
      </c>
      <c r="AB453" s="22"/>
      <c r="AC453" s="22"/>
      <c r="AD453" s="22"/>
      <c r="AE453" s="22"/>
      <c r="AF453" s="23"/>
      <c r="AG453" s="23"/>
      <c r="AI453" s="20" t="s">
        <v>1455</v>
      </c>
      <c r="AJ453" s="20" t="s">
        <v>47</v>
      </c>
      <c r="AK453" s="20" t="s">
        <v>1158</v>
      </c>
    </row>
    <row r="454" spans="1:37" s="20" customFormat="1" ht="63" customHeight="1" x14ac:dyDescent="0.2">
      <c r="A454" s="21" t="s">
        <v>327</v>
      </c>
      <c r="B454" s="22" t="s">
        <v>1128</v>
      </c>
      <c r="C454" s="23" t="s">
        <v>1866</v>
      </c>
      <c r="D454" s="24">
        <v>43281</v>
      </c>
      <c r="E454" s="23" t="s">
        <v>496</v>
      </c>
      <c r="F454" s="23" t="s">
        <v>677</v>
      </c>
      <c r="G454" s="23" t="s">
        <v>1842</v>
      </c>
      <c r="H454" s="25">
        <v>1656000000</v>
      </c>
      <c r="I454" s="25">
        <v>1656000000</v>
      </c>
      <c r="J454" s="23" t="s">
        <v>347</v>
      </c>
      <c r="K454" s="23" t="s">
        <v>45</v>
      </c>
      <c r="L454" s="22" t="s">
        <v>1131</v>
      </c>
      <c r="M454" s="22" t="s">
        <v>1132</v>
      </c>
      <c r="N454" s="21" t="s">
        <v>1149</v>
      </c>
      <c r="O454" s="26" t="s">
        <v>1134</v>
      </c>
      <c r="P454" s="23" t="s">
        <v>1347</v>
      </c>
      <c r="Q454" s="23" t="s">
        <v>1607</v>
      </c>
      <c r="R454" s="23" t="s">
        <v>1843</v>
      </c>
      <c r="S454" s="23"/>
      <c r="T454" s="23" t="s">
        <v>1844</v>
      </c>
      <c r="U454" s="22" t="s">
        <v>1845</v>
      </c>
      <c r="V454" s="22"/>
      <c r="W454" s="27"/>
      <c r="X454" s="28"/>
      <c r="Y454" s="23"/>
      <c r="Z454" s="23"/>
      <c r="AA454" s="29" t="str">
        <f t="shared" si="6"/>
        <v/>
      </c>
      <c r="AB454" s="22"/>
      <c r="AC454" s="22"/>
      <c r="AD454" s="22"/>
      <c r="AE454" s="22"/>
      <c r="AF454" s="23"/>
      <c r="AG454" s="23"/>
      <c r="AI454" s="20" t="s">
        <v>1846</v>
      </c>
      <c r="AJ454" s="20" t="s">
        <v>517</v>
      </c>
      <c r="AK454" s="20" t="s">
        <v>1146</v>
      </c>
    </row>
    <row r="455" spans="1:37" s="20" customFormat="1" ht="63" customHeight="1" x14ac:dyDescent="0.2">
      <c r="A455" s="21" t="s">
        <v>327</v>
      </c>
      <c r="B455" s="22">
        <v>81101510</v>
      </c>
      <c r="C455" s="23" t="s">
        <v>1867</v>
      </c>
      <c r="D455" s="24">
        <v>43281</v>
      </c>
      <c r="E455" s="23" t="s">
        <v>496</v>
      </c>
      <c r="F455" s="23" t="s">
        <v>1127</v>
      </c>
      <c r="G455" s="23" t="s">
        <v>1842</v>
      </c>
      <c r="H455" s="25">
        <v>184000000</v>
      </c>
      <c r="I455" s="25">
        <v>184000000</v>
      </c>
      <c r="J455" s="23" t="s">
        <v>347</v>
      </c>
      <c r="K455" s="23" t="s">
        <v>45</v>
      </c>
      <c r="L455" s="22" t="s">
        <v>1131</v>
      </c>
      <c r="M455" s="22" t="s">
        <v>1132</v>
      </c>
      <c r="N455" s="21" t="s">
        <v>1149</v>
      </c>
      <c r="O455" s="26" t="s">
        <v>1134</v>
      </c>
      <c r="P455" s="23" t="s">
        <v>1347</v>
      </c>
      <c r="Q455" s="23" t="s">
        <v>1607</v>
      </c>
      <c r="R455" s="23" t="s">
        <v>1843</v>
      </c>
      <c r="S455" s="23"/>
      <c r="T455" s="23" t="s">
        <v>1844</v>
      </c>
      <c r="U455" s="22" t="s">
        <v>1845</v>
      </c>
      <c r="V455" s="22"/>
      <c r="W455" s="27"/>
      <c r="X455" s="28"/>
      <c r="Y455" s="23"/>
      <c r="Z455" s="23"/>
      <c r="AA455" s="29" t="str">
        <f t="shared" si="6"/>
        <v/>
      </c>
      <c r="AB455" s="22"/>
      <c r="AC455" s="22"/>
      <c r="AD455" s="22"/>
      <c r="AE455" s="22"/>
      <c r="AF455" s="23"/>
      <c r="AG455" s="23"/>
      <c r="AI455" s="20" t="s">
        <v>1455</v>
      </c>
      <c r="AJ455" s="20" t="s">
        <v>47</v>
      </c>
      <c r="AK455" s="20" t="s">
        <v>1158</v>
      </c>
    </row>
    <row r="456" spans="1:37" s="20" customFormat="1" ht="63" customHeight="1" x14ac:dyDescent="0.2">
      <c r="A456" s="21" t="s">
        <v>327</v>
      </c>
      <c r="B456" s="22" t="s">
        <v>1128</v>
      </c>
      <c r="C456" s="23" t="s">
        <v>1868</v>
      </c>
      <c r="D456" s="24">
        <v>43281</v>
      </c>
      <c r="E456" s="23" t="s">
        <v>496</v>
      </c>
      <c r="F456" s="23" t="s">
        <v>677</v>
      </c>
      <c r="G456" s="23" t="s">
        <v>1842</v>
      </c>
      <c r="H456" s="25">
        <v>1656000000</v>
      </c>
      <c r="I456" s="25">
        <v>1656000000</v>
      </c>
      <c r="J456" s="23" t="s">
        <v>347</v>
      </c>
      <c r="K456" s="23" t="s">
        <v>45</v>
      </c>
      <c r="L456" s="22" t="s">
        <v>1131</v>
      </c>
      <c r="M456" s="22" t="s">
        <v>1132</v>
      </c>
      <c r="N456" s="21" t="s">
        <v>1149</v>
      </c>
      <c r="O456" s="26" t="s">
        <v>1134</v>
      </c>
      <c r="P456" s="23" t="s">
        <v>1347</v>
      </c>
      <c r="Q456" s="23" t="s">
        <v>1607</v>
      </c>
      <c r="R456" s="23" t="s">
        <v>1843</v>
      </c>
      <c r="S456" s="23"/>
      <c r="T456" s="23" t="s">
        <v>1844</v>
      </c>
      <c r="U456" s="22" t="s">
        <v>1845</v>
      </c>
      <c r="V456" s="22"/>
      <c r="W456" s="27"/>
      <c r="X456" s="28"/>
      <c r="Y456" s="23"/>
      <c r="Z456" s="23"/>
      <c r="AA456" s="29" t="str">
        <f t="shared" si="6"/>
        <v/>
      </c>
      <c r="AB456" s="22"/>
      <c r="AC456" s="22"/>
      <c r="AD456" s="22"/>
      <c r="AE456" s="22"/>
      <c r="AF456" s="23"/>
      <c r="AG456" s="23"/>
      <c r="AI456" s="20" t="s">
        <v>1846</v>
      </c>
      <c r="AJ456" s="20" t="s">
        <v>517</v>
      </c>
      <c r="AK456" s="20" t="s">
        <v>1146</v>
      </c>
    </row>
    <row r="457" spans="1:37" s="20" customFormat="1" ht="63" customHeight="1" x14ac:dyDescent="0.2">
      <c r="A457" s="21" t="s">
        <v>327</v>
      </c>
      <c r="B457" s="22">
        <v>81101510</v>
      </c>
      <c r="C457" s="23" t="s">
        <v>1869</v>
      </c>
      <c r="D457" s="24">
        <v>43281</v>
      </c>
      <c r="E457" s="23" t="s">
        <v>496</v>
      </c>
      <c r="F457" s="23" t="s">
        <v>1127</v>
      </c>
      <c r="G457" s="23" t="s">
        <v>1842</v>
      </c>
      <c r="H457" s="25">
        <v>184000000</v>
      </c>
      <c r="I457" s="25">
        <v>184000000</v>
      </c>
      <c r="J457" s="23" t="s">
        <v>347</v>
      </c>
      <c r="K457" s="23" t="s">
        <v>45</v>
      </c>
      <c r="L457" s="22" t="s">
        <v>1131</v>
      </c>
      <c r="M457" s="22" t="s">
        <v>1132</v>
      </c>
      <c r="N457" s="21" t="s">
        <v>1149</v>
      </c>
      <c r="O457" s="26" t="s">
        <v>1134</v>
      </c>
      <c r="P457" s="23" t="s">
        <v>1347</v>
      </c>
      <c r="Q457" s="23" t="s">
        <v>1607</v>
      </c>
      <c r="R457" s="23" t="s">
        <v>1843</v>
      </c>
      <c r="S457" s="23"/>
      <c r="T457" s="23" t="s">
        <v>1844</v>
      </c>
      <c r="U457" s="22" t="s">
        <v>1845</v>
      </c>
      <c r="V457" s="22"/>
      <c r="W457" s="27"/>
      <c r="X457" s="28"/>
      <c r="Y457" s="23"/>
      <c r="Z457" s="23"/>
      <c r="AA457" s="29" t="str">
        <f t="shared" si="6"/>
        <v/>
      </c>
      <c r="AB457" s="22"/>
      <c r="AC457" s="22"/>
      <c r="AD457" s="22"/>
      <c r="AE457" s="22"/>
      <c r="AF457" s="23"/>
      <c r="AG457" s="23"/>
      <c r="AI457" s="20" t="s">
        <v>1455</v>
      </c>
      <c r="AJ457" s="20" t="s">
        <v>47</v>
      </c>
      <c r="AK457" s="20" t="s">
        <v>1158</v>
      </c>
    </row>
    <row r="458" spans="1:37" s="20" customFormat="1" ht="63" customHeight="1" x14ac:dyDescent="0.2">
      <c r="A458" s="21" t="s">
        <v>327</v>
      </c>
      <c r="B458" s="22" t="s">
        <v>1128</v>
      </c>
      <c r="C458" s="23" t="s">
        <v>1870</v>
      </c>
      <c r="D458" s="24">
        <v>43281</v>
      </c>
      <c r="E458" s="23" t="s">
        <v>496</v>
      </c>
      <c r="F458" s="23" t="s">
        <v>677</v>
      </c>
      <c r="G458" s="23" t="s">
        <v>1842</v>
      </c>
      <c r="H458" s="25">
        <v>1656000000</v>
      </c>
      <c r="I458" s="25">
        <v>1656000000</v>
      </c>
      <c r="J458" s="23" t="s">
        <v>347</v>
      </c>
      <c r="K458" s="23" t="s">
        <v>45</v>
      </c>
      <c r="L458" s="22" t="s">
        <v>1131</v>
      </c>
      <c r="M458" s="22" t="s">
        <v>1132</v>
      </c>
      <c r="N458" s="21" t="s">
        <v>1149</v>
      </c>
      <c r="O458" s="26" t="s">
        <v>1134</v>
      </c>
      <c r="P458" s="23" t="s">
        <v>1347</v>
      </c>
      <c r="Q458" s="23" t="s">
        <v>1607</v>
      </c>
      <c r="R458" s="23" t="s">
        <v>1843</v>
      </c>
      <c r="S458" s="23"/>
      <c r="T458" s="23" t="s">
        <v>1792</v>
      </c>
      <c r="U458" s="22" t="s">
        <v>1871</v>
      </c>
      <c r="V458" s="22"/>
      <c r="W458" s="27"/>
      <c r="X458" s="28"/>
      <c r="Y458" s="23"/>
      <c r="Z458" s="23"/>
      <c r="AA458" s="29" t="str">
        <f t="shared" si="6"/>
        <v/>
      </c>
      <c r="AB458" s="22"/>
      <c r="AC458" s="22"/>
      <c r="AD458" s="22"/>
      <c r="AE458" s="22"/>
      <c r="AF458" s="23"/>
      <c r="AG458" s="23"/>
      <c r="AI458" s="20" t="s">
        <v>1846</v>
      </c>
      <c r="AJ458" s="20" t="s">
        <v>517</v>
      </c>
      <c r="AK458" s="20" t="s">
        <v>1146</v>
      </c>
    </row>
    <row r="459" spans="1:37" s="20" customFormat="1" ht="63" customHeight="1" x14ac:dyDescent="0.2">
      <c r="A459" s="21" t="s">
        <v>327</v>
      </c>
      <c r="B459" s="22">
        <v>81101510</v>
      </c>
      <c r="C459" s="23" t="s">
        <v>1872</v>
      </c>
      <c r="D459" s="24">
        <v>43281</v>
      </c>
      <c r="E459" s="23" t="s">
        <v>496</v>
      </c>
      <c r="F459" s="23" t="s">
        <v>1127</v>
      </c>
      <c r="G459" s="23" t="s">
        <v>1842</v>
      </c>
      <c r="H459" s="25">
        <v>184000000</v>
      </c>
      <c r="I459" s="25">
        <v>184000000</v>
      </c>
      <c r="J459" s="23" t="s">
        <v>347</v>
      </c>
      <c r="K459" s="23" t="s">
        <v>45</v>
      </c>
      <c r="L459" s="22" t="s">
        <v>1131</v>
      </c>
      <c r="M459" s="22" t="s">
        <v>1132</v>
      </c>
      <c r="N459" s="21" t="s">
        <v>1149</v>
      </c>
      <c r="O459" s="26" t="s">
        <v>1134</v>
      </c>
      <c r="P459" s="23" t="s">
        <v>1347</v>
      </c>
      <c r="Q459" s="23" t="s">
        <v>1607</v>
      </c>
      <c r="R459" s="23" t="s">
        <v>1843</v>
      </c>
      <c r="S459" s="23"/>
      <c r="T459" s="23" t="s">
        <v>1792</v>
      </c>
      <c r="U459" s="22" t="s">
        <v>1871</v>
      </c>
      <c r="V459" s="22"/>
      <c r="W459" s="27"/>
      <c r="X459" s="28"/>
      <c r="Y459" s="23"/>
      <c r="Z459" s="23"/>
      <c r="AA459" s="29" t="str">
        <f t="shared" si="6"/>
        <v/>
      </c>
      <c r="AB459" s="22"/>
      <c r="AC459" s="22"/>
      <c r="AD459" s="22"/>
      <c r="AE459" s="22"/>
      <c r="AF459" s="23"/>
      <c r="AG459" s="23"/>
      <c r="AI459" s="20" t="s">
        <v>1455</v>
      </c>
      <c r="AJ459" s="20" t="s">
        <v>47</v>
      </c>
      <c r="AK459" s="20" t="s">
        <v>1158</v>
      </c>
    </row>
    <row r="460" spans="1:37" s="20" customFormat="1" ht="63" customHeight="1" x14ac:dyDescent="0.2">
      <c r="A460" s="21" t="s">
        <v>327</v>
      </c>
      <c r="B460" s="22" t="s">
        <v>1128</v>
      </c>
      <c r="C460" s="23" t="s">
        <v>1873</v>
      </c>
      <c r="D460" s="24">
        <v>43281</v>
      </c>
      <c r="E460" s="23" t="s">
        <v>496</v>
      </c>
      <c r="F460" s="23" t="s">
        <v>677</v>
      </c>
      <c r="G460" s="23" t="s">
        <v>1842</v>
      </c>
      <c r="H460" s="25">
        <v>1656000000</v>
      </c>
      <c r="I460" s="25">
        <v>1656000000</v>
      </c>
      <c r="J460" s="23" t="s">
        <v>347</v>
      </c>
      <c r="K460" s="23" t="s">
        <v>45</v>
      </c>
      <c r="L460" s="22" t="s">
        <v>1131</v>
      </c>
      <c r="M460" s="22" t="s">
        <v>1132</v>
      </c>
      <c r="N460" s="21" t="s">
        <v>1149</v>
      </c>
      <c r="O460" s="26" t="s">
        <v>1134</v>
      </c>
      <c r="P460" s="23" t="s">
        <v>1347</v>
      </c>
      <c r="Q460" s="23" t="s">
        <v>1607</v>
      </c>
      <c r="R460" s="23" t="s">
        <v>1843</v>
      </c>
      <c r="S460" s="23"/>
      <c r="T460" s="23" t="s">
        <v>1844</v>
      </c>
      <c r="U460" s="22" t="s">
        <v>1845</v>
      </c>
      <c r="V460" s="22"/>
      <c r="W460" s="27"/>
      <c r="X460" s="28"/>
      <c r="Y460" s="23"/>
      <c r="Z460" s="23"/>
      <c r="AA460" s="29" t="str">
        <f t="shared" ref="AA460:AA523" si="7">+IF(AND(W460="",X460="",Y460="",Z460=""),"",IF(AND(W460&lt;&gt;"",X460="",Y460="",Z460=""),0%,IF(AND(W460&lt;&gt;"",X460&lt;&gt;"",Y460="",Z460=""),33%,IF(AND(W460&lt;&gt;"",X460&lt;&gt;"",Y460&lt;&gt;"",Z460=""),66%,IF(AND(W460&lt;&gt;"",X460&lt;&gt;"",Y460&lt;&gt;"",Z460&lt;&gt;""),100%,"Información incompleta")))))</f>
        <v/>
      </c>
      <c r="AB460" s="22"/>
      <c r="AC460" s="22"/>
      <c r="AD460" s="22"/>
      <c r="AE460" s="22"/>
      <c r="AF460" s="23"/>
      <c r="AG460" s="23"/>
      <c r="AI460" s="20" t="s">
        <v>1846</v>
      </c>
      <c r="AJ460" s="20" t="s">
        <v>517</v>
      </c>
      <c r="AK460" s="20" t="s">
        <v>1146</v>
      </c>
    </row>
    <row r="461" spans="1:37" s="20" customFormat="1" ht="63" customHeight="1" x14ac:dyDescent="0.2">
      <c r="A461" s="21" t="s">
        <v>327</v>
      </c>
      <c r="B461" s="22">
        <v>81101510</v>
      </c>
      <c r="C461" s="23" t="s">
        <v>1874</v>
      </c>
      <c r="D461" s="24">
        <v>43281</v>
      </c>
      <c r="E461" s="23" t="s">
        <v>496</v>
      </c>
      <c r="F461" s="23" t="s">
        <v>1127</v>
      </c>
      <c r="G461" s="23" t="s">
        <v>1842</v>
      </c>
      <c r="H461" s="25">
        <v>184000000</v>
      </c>
      <c r="I461" s="25">
        <v>184000000</v>
      </c>
      <c r="J461" s="23" t="s">
        <v>347</v>
      </c>
      <c r="K461" s="23" t="s">
        <v>45</v>
      </c>
      <c r="L461" s="22" t="s">
        <v>1131</v>
      </c>
      <c r="M461" s="22" t="s">
        <v>1132</v>
      </c>
      <c r="N461" s="21" t="s">
        <v>1149</v>
      </c>
      <c r="O461" s="26" t="s">
        <v>1134</v>
      </c>
      <c r="P461" s="23" t="s">
        <v>1347</v>
      </c>
      <c r="Q461" s="23" t="s">
        <v>1607</v>
      </c>
      <c r="R461" s="23" t="s">
        <v>1843</v>
      </c>
      <c r="S461" s="23"/>
      <c r="T461" s="23" t="s">
        <v>1844</v>
      </c>
      <c r="U461" s="22" t="s">
        <v>1845</v>
      </c>
      <c r="V461" s="22"/>
      <c r="W461" s="27"/>
      <c r="X461" s="28"/>
      <c r="Y461" s="23"/>
      <c r="Z461" s="23"/>
      <c r="AA461" s="29" t="str">
        <f t="shared" si="7"/>
        <v/>
      </c>
      <c r="AB461" s="22"/>
      <c r="AC461" s="22"/>
      <c r="AD461" s="22"/>
      <c r="AE461" s="22"/>
      <c r="AF461" s="23"/>
      <c r="AG461" s="23"/>
      <c r="AI461" s="20" t="s">
        <v>1455</v>
      </c>
      <c r="AJ461" s="20" t="s">
        <v>47</v>
      </c>
      <c r="AK461" s="20" t="s">
        <v>1158</v>
      </c>
    </row>
    <row r="462" spans="1:37" s="20" customFormat="1" ht="63" customHeight="1" x14ac:dyDescent="0.2">
      <c r="A462" s="21" t="s">
        <v>327</v>
      </c>
      <c r="B462" s="22" t="s">
        <v>1128</v>
      </c>
      <c r="C462" s="23" t="s">
        <v>1875</v>
      </c>
      <c r="D462" s="24">
        <v>43281</v>
      </c>
      <c r="E462" s="23" t="s">
        <v>496</v>
      </c>
      <c r="F462" s="23" t="s">
        <v>677</v>
      </c>
      <c r="G462" s="23" t="s">
        <v>1842</v>
      </c>
      <c r="H462" s="25">
        <v>1656000000</v>
      </c>
      <c r="I462" s="25">
        <v>1656000000</v>
      </c>
      <c r="J462" s="23" t="s">
        <v>347</v>
      </c>
      <c r="K462" s="23" t="s">
        <v>45</v>
      </c>
      <c r="L462" s="22" t="s">
        <v>1131</v>
      </c>
      <c r="M462" s="22" t="s">
        <v>1132</v>
      </c>
      <c r="N462" s="21" t="s">
        <v>1149</v>
      </c>
      <c r="O462" s="26" t="s">
        <v>1134</v>
      </c>
      <c r="P462" s="23" t="s">
        <v>1347</v>
      </c>
      <c r="Q462" s="23" t="s">
        <v>1607</v>
      </c>
      <c r="R462" s="23" t="s">
        <v>1843</v>
      </c>
      <c r="S462" s="23"/>
      <c r="T462" s="23" t="s">
        <v>1844</v>
      </c>
      <c r="U462" s="22" t="s">
        <v>1845</v>
      </c>
      <c r="V462" s="22"/>
      <c r="W462" s="27"/>
      <c r="X462" s="28"/>
      <c r="Y462" s="23"/>
      <c r="Z462" s="23"/>
      <c r="AA462" s="29" t="str">
        <f t="shared" si="7"/>
        <v/>
      </c>
      <c r="AB462" s="22"/>
      <c r="AC462" s="22"/>
      <c r="AD462" s="22"/>
      <c r="AE462" s="22"/>
      <c r="AF462" s="23"/>
      <c r="AG462" s="23"/>
      <c r="AI462" s="20" t="s">
        <v>1846</v>
      </c>
      <c r="AJ462" s="20" t="s">
        <v>517</v>
      </c>
      <c r="AK462" s="20" t="s">
        <v>1146</v>
      </c>
    </row>
    <row r="463" spans="1:37" s="20" customFormat="1" ht="63" customHeight="1" x14ac:dyDescent="0.2">
      <c r="A463" s="21" t="s">
        <v>327</v>
      </c>
      <c r="B463" s="22">
        <v>81101510</v>
      </c>
      <c r="C463" s="23" t="s">
        <v>1876</v>
      </c>
      <c r="D463" s="24">
        <v>43281</v>
      </c>
      <c r="E463" s="23" t="s">
        <v>496</v>
      </c>
      <c r="F463" s="23" t="s">
        <v>1127</v>
      </c>
      <c r="G463" s="23" t="s">
        <v>1842</v>
      </c>
      <c r="H463" s="25">
        <v>184000000</v>
      </c>
      <c r="I463" s="25">
        <v>184000000</v>
      </c>
      <c r="J463" s="23" t="s">
        <v>347</v>
      </c>
      <c r="K463" s="23" t="s">
        <v>45</v>
      </c>
      <c r="L463" s="22" t="s">
        <v>1131</v>
      </c>
      <c r="M463" s="22" t="s">
        <v>1132</v>
      </c>
      <c r="N463" s="21" t="s">
        <v>1149</v>
      </c>
      <c r="O463" s="26" t="s">
        <v>1134</v>
      </c>
      <c r="P463" s="23" t="s">
        <v>1347</v>
      </c>
      <c r="Q463" s="23" t="s">
        <v>1607</v>
      </c>
      <c r="R463" s="23" t="s">
        <v>1843</v>
      </c>
      <c r="S463" s="23"/>
      <c r="T463" s="23" t="s">
        <v>1844</v>
      </c>
      <c r="U463" s="22" t="s">
        <v>1845</v>
      </c>
      <c r="V463" s="22"/>
      <c r="W463" s="27"/>
      <c r="X463" s="28"/>
      <c r="Y463" s="23"/>
      <c r="Z463" s="23"/>
      <c r="AA463" s="29" t="str">
        <f t="shared" si="7"/>
        <v/>
      </c>
      <c r="AB463" s="22"/>
      <c r="AC463" s="22"/>
      <c r="AD463" s="22"/>
      <c r="AE463" s="22"/>
      <c r="AF463" s="23"/>
      <c r="AG463" s="23"/>
      <c r="AI463" s="20" t="s">
        <v>1455</v>
      </c>
      <c r="AJ463" s="20" t="s">
        <v>47</v>
      </c>
      <c r="AK463" s="20" t="s">
        <v>1158</v>
      </c>
    </row>
    <row r="464" spans="1:37" s="20" customFormat="1" ht="63" customHeight="1" x14ac:dyDescent="0.2">
      <c r="A464" s="21" t="s">
        <v>327</v>
      </c>
      <c r="B464" s="22" t="s">
        <v>1128</v>
      </c>
      <c r="C464" s="23" t="s">
        <v>1877</v>
      </c>
      <c r="D464" s="24">
        <v>43281</v>
      </c>
      <c r="E464" s="23" t="s">
        <v>496</v>
      </c>
      <c r="F464" s="23" t="s">
        <v>677</v>
      </c>
      <c r="G464" s="23" t="s">
        <v>1842</v>
      </c>
      <c r="H464" s="25">
        <v>1656000000</v>
      </c>
      <c r="I464" s="25">
        <v>1656000000</v>
      </c>
      <c r="J464" s="23" t="s">
        <v>347</v>
      </c>
      <c r="K464" s="23" t="s">
        <v>45</v>
      </c>
      <c r="L464" s="22" t="s">
        <v>1131</v>
      </c>
      <c r="M464" s="22" t="s">
        <v>1132</v>
      </c>
      <c r="N464" s="21" t="s">
        <v>1149</v>
      </c>
      <c r="O464" s="26" t="s">
        <v>1134</v>
      </c>
      <c r="P464" s="23" t="s">
        <v>1347</v>
      </c>
      <c r="Q464" s="23" t="s">
        <v>1607</v>
      </c>
      <c r="R464" s="23" t="s">
        <v>1843</v>
      </c>
      <c r="S464" s="23"/>
      <c r="T464" s="23" t="s">
        <v>1878</v>
      </c>
      <c r="U464" s="22" t="s">
        <v>1845</v>
      </c>
      <c r="V464" s="22"/>
      <c r="W464" s="27"/>
      <c r="X464" s="28"/>
      <c r="Y464" s="23"/>
      <c r="Z464" s="23"/>
      <c r="AA464" s="29" t="str">
        <f t="shared" si="7"/>
        <v/>
      </c>
      <c r="AB464" s="22"/>
      <c r="AC464" s="22"/>
      <c r="AD464" s="22"/>
      <c r="AE464" s="22"/>
      <c r="AF464" s="23"/>
      <c r="AG464" s="23"/>
      <c r="AI464" s="20" t="s">
        <v>1846</v>
      </c>
      <c r="AJ464" s="20" t="s">
        <v>517</v>
      </c>
      <c r="AK464" s="20" t="s">
        <v>1146</v>
      </c>
    </row>
    <row r="465" spans="1:37" s="20" customFormat="1" ht="63" customHeight="1" x14ac:dyDescent="0.2">
      <c r="A465" s="21" t="s">
        <v>327</v>
      </c>
      <c r="B465" s="22">
        <v>81101510</v>
      </c>
      <c r="C465" s="23" t="s">
        <v>1879</v>
      </c>
      <c r="D465" s="24">
        <v>43281</v>
      </c>
      <c r="E465" s="23" t="s">
        <v>496</v>
      </c>
      <c r="F465" s="23" t="s">
        <v>1127</v>
      </c>
      <c r="G465" s="23" t="s">
        <v>1842</v>
      </c>
      <c r="H465" s="25">
        <v>184000000</v>
      </c>
      <c r="I465" s="25">
        <v>184000000</v>
      </c>
      <c r="J465" s="23" t="s">
        <v>347</v>
      </c>
      <c r="K465" s="23" t="s">
        <v>45</v>
      </c>
      <c r="L465" s="22" t="s">
        <v>1131</v>
      </c>
      <c r="M465" s="22" t="s">
        <v>1132</v>
      </c>
      <c r="N465" s="21" t="s">
        <v>1149</v>
      </c>
      <c r="O465" s="26" t="s">
        <v>1134</v>
      </c>
      <c r="P465" s="23" t="s">
        <v>1347</v>
      </c>
      <c r="Q465" s="23" t="s">
        <v>1607</v>
      </c>
      <c r="R465" s="23" t="s">
        <v>1843</v>
      </c>
      <c r="S465" s="23"/>
      <c r="T465" s="23" t="s">
        <v>1878</v>
      </c>
      <c r="U465" s="22" t="s">
        <v>1845</v>
      </c>
      <c r="V465" s="22"/>
      <c r="W465" s="27"/>
      <c r="X465" s="28"/>
      <c r="Y465" s="23"/>
      <c r="Z465" s="23"/>
      <c r="AA465" s="29" t="str">
        <f t="shared" si="7"/>
        <v/>
      </c>
      <c r="AB465" s="22"/>
      <c r="AC465" s="22"/>
      <c r="AD465" s="22"/>
      <c r="AE465" s="22"/>
      <c r="AF465" s="23"/>
      <c r="AG465" s="23"/>
      <c r="AI465" s="20" t="s">
        <v>1455</v>
      </c>
      <c r="AJ465" s="20" t="s">
        <v>47</v>
      </c>
      <c r="AK465" s="20" t="s">
        <v>1158</v>
      </c>
    </row>
    <row r="466" spans="1:37" s="20" customFormat="1" ht="63" customHeight="1" x14ac:dyDescent="0.2">
      <c r="A466" s="21" t="s">
        <v>327</v>
      </c>
      <c r="B466" s="22" t="s">
        <v>1128</v>
      </c>
      <c r="C466" s="23" t="s">
        <v>1880</v>
      </c>
      <c r="D466" s="24">
        <v>43281</v>
      </c>
      <c r="E466" s="23" t="s">
        <v>496</v>
      </c>
      <c r="F466" s="23" t="s">
        <v>677</v>
      </c>
      <c r="G466" s="23" t="s">
        <v>1842</v>
      </c>
      <c r="H466" s="25">
        <v>1656000000</v>
      </c>
      <c r="I466" s="25">
        <v>1656000000</v>
      </c>
      <c r="J466" s="23" t="s">
        <v>347</v>
      </c>
      <c r="K466" s="23" t="s">
        <v>45</v>
      </c>
      <c r="L466" s="22" t="s">
        <v>1131</v>
      </c>
      <c r="M466" s="22" t="s">
        <v>1132</v>
      </c>
      <c r="N466" s="21" t="s">
        <v>1149</v>
      </c>
      <c r="O466" s="26" t="s">
        <v>1134</v>
      </c>
      <c r="P466" s="23" t="s">
        <v>1347</v>
      </c>
      <c r="Q466" s="23" t="s">
        <v>1607</v>
      </c>
      <c r="R466" s="23" t="s">
        <v>1843</v>
      </c>
      <c r="S466" s="23"/>
      <c r="T466" s="23" t="s">
        <v>1878</v>
      </c>
      <c r="U466" s="22" t="s">
        <v>1845</v>
      </c>
      <c r="V466" s="22"/>
      <c r="W466" s="27"/>
      <c r="X466" s="28"/>
      <c r="Y466" s="23"/>
      <c r="Z466" s="23"/>
      <c r="AA466" s="29" t="str">
        <f t="shared" si="7"/>
        <v/>
      </c>
      <c r="AB466" s="22"/>
      <c r="AC466" s="22"/>
      <c r="AD466" s="22"/>
      <c r="AE466" s="22"/>
      <c r="AF466" s="23"/>
      <c r="AG466" s="23"/>
      <c r="AI466" s="20" t="s">
        <v>1846</v>
      </c>
      <c r="AJ466" s="20" t="s">
        <v>517</v>
      </c>
      <c r="AK466" s="20" t="s">
        <v>1146</v>
      </c>
    </row>
    <row r="467" spans="1:37" s="20" customFormat="1" ht="63" customHeight="1" x14ac:dyDescent="0.2">
      <c r="A467" s="21" t="s">
        <v>327</v>
      </c>
      <c r="B467" s="22">
        <v>81101510</v>
      </c>
      <c r="C467" s="23" t="s">
        <v>1881</v>
      </c>
      <c r="D467" s="24">
        <v>43281</v>
      </c>
      <c r="E467" s="23" t="s">
        <v>496</v>
      </c>
      <c r="F467" s="23" t="s">
        <v>1127</v>
      </c>
      <c r="G467" s="23" t="s">
        <v>1842</v>
      </c>
      <c r="H467" s="25">
        <v>184000000</v>
      </c>
      <c r="I467" s="25">
        <v>184000000</v>
      </c>
      <c r="J467" s="23" t="s">
        <v>347</v>
      </c>
      <c r="K467" s="23" t="s">
        <v>45</v>
      </c>
      <c r="L467" s="22" t="s">
        <v>1131</v>
      </c>
      <c r="M467" s="22" t="s">
        <v>1132</v>
      </c>
      <c r="N467" s="21" t="s">
        <v>1149</v>
      </c>
      <c r="O467" s="26" t="s">
        <v>1134</v>
      </c>
      <c r="P467" s="23" t="s">
        <v>1347</v>
      </c>
      <c r="Q467" s="23" t="s">
        <v>1607</v>
      </c>
      <c r="R467" s="23" t="s">
        <v>1843</v>
      </c>
      <c r="S467" s="23"/>
      <c r="T467" s="23" t="s">
        <v>1878</v>
      </c>
      <c r="U467" s="22" t="s">
        <v>1845</v>
      </c>
      <c r="V467" s="22"/>
      <c r="W467" s="27"/>
      <c r="X467" s="28"/>
      <c r="Y467" s="23"/>
      <c r="Z467" s="23"/>
      <c r="AA467" s="29" t="str">
        <f t="shared" si="7"/>
        <v/>
      </c>
      <c r="AB467" s="22"/>
      <c r="AC467" s="22"/>
      <c r="AD467" s="22"/>
      <c r="AE467" s="22"/>
      <c r="AF467" s="23"/>
      <c r="AG467" s="23"/>
      <c r="AI467" s="20" t="s">
        <v>1455</v>
      </c>
      <c r="AJ467" s="20" t="s">
        <v>47</v>
      </c>
      <c r="AK467" s="20" t="s">
        <v>1158</v>
      </c>
    </row>
    <row r="468" spans="1:37" s="20" customFormat="1" ht="63" customHeight="1" x14ac:dyDescent="0.2">
      <c r="A468" s="21" t="s">
        <v>327</v>
      </c>
      <c r="B468" s="22" t="s">
        <v>1128</v>
      </c>
      <c r="C468" s="23" t="s">
        <v>1882</v>
      </c>
      <c r="D468" s="24">
        <v>43281</v>
      </c>
      <c r="E468" s="23" t="s">
        <v>496</v>
      </c>
      <c r="F468" s="23" t="s">
        <v>677</v>
      </c>
      <c r="G468" s="23" t="s">
        <v>1842</v>
      </c>
      <c r="H468" s="25">
        <v>1656000000</v>
      </c>
      <c r="I468" s="25">
        <v>1656000000</v>
      </c>
      <c r="J468" s="23" t="s">
        <v>347</v>
      </c>
      <c r="K468" s="23" t="s">
        <v>45</v>
      </c>
      <c r="L468" s="22" t="s">
        <v>1131</v>
      </c>
      <c r="M468" s="22" t="s">
        <v>1132</v>
      </c>
      <c r="N468" s="21" t="s">
        <v>1149</v>
      </c>
      <c r="O468" s="26" t="s">
        <v>1134</v>
      </c>
      <c r="P468" s="23" t="s">
        <v>1347</v>
      </c>
      <c r="Q468" s="23" t="s">
        <v>1607</v>
      </c>
      <c r="R468" s="23" t="s">
        <v>1608</v>
      </c>
      <c r="S468" s="23"/>
      <c r="T468" s="23" t="s">
        <v>1525</v>
      </c>
      <c r="U468" s="22" t="s">
        <v>1845</v>
      </c>
      <c r="V468" s="22"/>
      <c r="W468" s="27"/>
      <c r="X468" s="28"/>
      <c r="Y468" s="23"/>
      <c r="Z468" s="23"/>
      <c r="AA468" s="29" t="str">
        <f t="shared" si="7"/>
        <v/>
      </c>
      <c r="AB468" s="22"/>
      <c r="AC468" s="22"/>
      <c r="AD468" s="22"/>
      <c r="AE468" s="22"/>
      <c r="AF468" s="23"/>
      <c r="AG468" s="23"/>
      <c r="AI468" s="20" t="s">
        <v>1846</v>
      </c>
      <c r="AJ468" s="20" t="s">
        <v>517</v>
      </c>
      <c r="AK468" s="20" t="s">
        <v>1146</v>
      </c>
    </row>
    <row r="469" spans="1:37" s="20" customFormat="1" ht="63" customHeight="1" x14ac:dyDescent="0.2">
      <c r="A469" s="21" t="s">
        <v>327</v>
      </c>
      <c r="B469" s="22">
        <v>81101510</v>
      </c>
      <c r="C469" s="23" t="s">
        <v>1883</v>
      </c>
      <c r="D469" s="24">
        <v>43281</v>
      </c>
      <c r="E469" s="23" t="s">
        <v>496</v>
      </c>
      <c r="F469" s="23" t="s">
        <v>1127</v>
      </c>
      <c r="G469" s="23" t="s">
        <v>1842</v>
      </c>
      <c r="H469" s="25">
        <v>184000000</v>
      </c>
      <c r="I469" s="25">
        <v>184000000</v>
      </c>
      <c r="J469" s="23" t="s">
        <v>347</v>
      </c>
      <c r="K469" s="23" t="s">
        <v>45</v>
      </c>
      <c r="L469" s="22" t="s">
        <v>1131</v>
      </c>
      <c r="M469" s="22" t="s">
        <v>1132</v>
      </c>
      <c r="N469" s="21" t="s">
        <v>1149</v>
      </c>
      <c r="O469" s="26" t="s">
        <v>1134</v>
      </c>
      <c r="P469" s="23" t="s">
        <v>1347</v>
      </c>
      <c r="Q469" s="23" t="s">
        <v>1607</v>
      </c>
      <c r="R469" s="23" t="s">
        <v>1608</v>
      </c>
      <c r="S469" s="23"/>
      <c r="T469" s="23" t="s">
        <v>1525</v>
      </c>
      <c r="U469" s="22" t="s">
        <v>1845</v>
      </c>
      <c r="V469" s="22"/>
      <c r="W469" s="27"/>
      <c r="X469" s="28"/>
      <c r="Y469" s="23"/>
      <c r="Z469" s="23"/>
      <c r="AA469" s="29" t="str">
        <f t="shared" si="7"/>
        <v/>
      </c>
      <c r="AB469" s="22"/>
      <c r="AC469" s="22"/>
      <c r="AD469" s="22"/>
      <c r="AE469" s="22"/>
      <c r="AF469" s="23"/>
      <c r="AG469" s="23"/>
      <c r="AI469" s="20" t="s">
        <v>1455</v>
      </c>
      <c r="AJ469" s="20" t="s">
        <v>47</v>
      </c>
      <c r="AK469" s="20" t="s">
        <v>1158</v>
      </c>
    </row>
    <row r="470" spans="1:37" s="20" customFormat="1" ht="63" customHeight="1" x14ac:dyDescent="0.2">
      <c r="A470" s="21" t="s">
        <v>327</v>
      </c>
      <c r="B470" s="22" t="s">
        <v>1128</v>
      </c>
      <c r="C470" s="23" t="s">
        <v>1884</v>
      </c>
      <c r="D470" s="24">
        <v>43281</v>
      </c>
      <c r="E470" s="23" t="s">
        <v>496</v>
      </c>
      <c r="F470" s="23" t="s">
        <v>677</v>
      </c>
      <c r="G470" s="23" t="s">
        <v>1842</v>
      </c>
      <c r="H470" s="25">
        <v>3420000000</v>
      </c>
      <c r="I470" s="25">
        <v>3420000000</v>
      </c>
      <c r="J470" s="23" t="s">
        <v>347</v>
      </c>
      <c r="K470" s="23" t="s">
        <v>45</v>
      </c>
      <c r="L470" s="22" t="s">
        <v>1131</v>
      </c>
      <c r="M470" s="22" t="s">
        <v>1132</v>
      </c>
      <c r="N470" s="21" t="s">
        <v>1149</v>
      </c>
      <c r="O470" s="26" t="s">
        <v>1134</v>
      </c>
      <c r="P470" s="23" t="s">
        <v>1161</v>
      </c>
      <c r="Q470" s="23" t="s">
        <v>1484</v>
      </c>
      <c r="R470" s="23" t="s">
        <v>1885</v>
      </c>
      <c r="S470" s="23"/>
      <c r="T470" s="23" t="s">
        <v>1164</v>
      </c>
      <c r="U470" s="22" t="s">
        <v>1845</v>
      </c>
      <c r="V470" s="22"/>
      <c r="W470" s="27"/>
      <c r="X470" s="28"/>
      <c r="Y470" s="23"/>
      <c r="Z470" s="23"/>
      <c r="AA470" s="29" t="str">
        <f t="shared" si="7"/>
        <v/>
      </c>
      <c r="AB470" s="22"/>
      <c r="AC470" s="22"/>
      <c r="AD470" s="22"/>
      <c r="AE470" s="22"/>
      <c r="AF470" s="23"/>
      <c r="AG470" s="23"/>
      <c r="AI470" s="20" t="s">
        <v>1886</v>
      </c>
      <c r="AJ470" s="20" t="s">
        <v>517</v>
      </c>
      <c r="AK470" s="20" t="s">
        <v>1146</v>
      </c>
    </row>
    <row r="471" spans="1:37" s="20" customFormat="1" ht="63" customHeight="1" x14ac:dyDescent="0.2">
      <c r="A471" s="21" t="s">
        <v>327</v>
      </c>
      <c r="B471" s="22">
        <v>81101510</v>
      </c>
      <c r="C471" s="23" t="s">
        <v>1887</v>
      </c>
      <c r="D471" s="24">
        <v>43281</v>
      </c>
      <c r="E471" s="23" t="s">
        <v>496</v>
      </c>
      <c r="F471" s="23" t="s">
        <v>1127</v>
      </c>
      <c r="G471" s="23" t="s">
        <v>1842</v>
      </c>
      <c r="H471" s="25">
        <v>380000000</v>
      </c>
      <c r="I471" s="25">
        <v>380000000</v>
      </c>
      <c r="J471" s="23" t="s">
        <v>347</v>
      </c>
      <c r="K471" s="23" t="s">
        <v>45</v>
      </c>
      <c r="L471" s="22" t="s">
        <v>1131</v>
      </c>
      <c r="M471" s="22" t="s">
        <v>1132</v>
      </c>
      <c r="N471" s="21" t="s">
        <v>1149</v>
      </c>
      <c r="O471" s="26" t="s">
        <v>1134</v>
      </c>
      <c r="P471" s="23" t="s">
        <v>1161</v>
      </c>
      <c r="Q471" s="23" t="s">
        <v>1484</v>
      </c>
      <c r="R471" s="23" t="s">
        <v>1885</v>
      </c>
      <c r="S471" s="23"/>
      <c r="T471" s="23" t="s">
        <v>1164</v>
      </c>
      <c r="U471" s="22" t="s">
        <v>1845</v>
      </c>
      <c r="V471" s="22"/>
      <c r="W471" s="27"/>
      <c r="X471" s="28"/>
      <c r="Y471" s="23"/>
      <c r="Z471" s="23"/>
      <c r="AA471" s="29" t="str">
        <f t="shared" si="7"/>
        <v/>
      </c>
      <c r="AB471" s="22"/>
      <c r="AC471" s="22"/>
      <c r="AD471" s="22"/>
      <c r="AE471" s="22"/>
      <c r="AF471" s="23"/>
      <c r="AG471" s="23"/>
      <c r="AI471" s="20" t="s">
        <v>1247</v>
      </c>
      <c r="AJ471" s="20" t="s">
        <v>47</v>
      </c>
      <c r="AK471" s="20" t="s">
        <v>1158</v>
      </c>
    </row>
    <row r="472" spans="1:37" s="20" customFormat="1" ht="63" customHeight="1" x14ac:dyDescent="0.2">
      <c r="A472" s="21" t="s">
        <v>327</v>
      </c>
      <c r="B472" s="22" t="s">
        <v>1128</v>
      </c>
      <c r="C472" s="23" t="s">
        <v>1888</v>
      </c>
      <c r="D472" s="24">
        <v>43281</v>
      </c>
      <c r="E472" s="23" t="s">
        <v>496</v>
      </c>
      <c r="F472" s="23" t="s">
        <v>677</v>
      </c>
      <c r="G472" s="23" t="s">
        <v>1842</v>
      </c>
      <c r="H472" s="25">
        <v>2053800000</v>
      </c>
      <c r="I472" s="25">
        <v>2053800000</v>
      </c>
      <c r="J472" s="23" t="s">
        <v>347</v>
      </c>
      <c r="K472" s="23" t="s">
        <v>45</v>
      </c>
      <c r="L472" s="22" t="s">
        <v>1131</v>
      </c>
      <c r="M472" s="22" t="s">
        <v>1132</v>
      </c>
      <c r="N472" s="21" t="s">
        <v>1149</v>
      </c>
      <c r="O472" s="26" t="s">
        <v>1134</v>
      </c>
      <c r="P472" s="23" t="s">
        <v>1161</v>
      </c>
      <c r="Q472" s="23" t="s">
        <v>1484</v>
      </c>
      <c r="R472" s="23" t="s">
        <v>1885</v>
      </c>
      <c r="S472" s="23"/>
      <c r="T472" s="23" t="s">
        <v>1164</v>
      </c>
      <c r="U472" s="22" t="s">
        <v>1845</v>
      </c>
      <c r="V472" s="22"/>
      <c r="W472" s="27"/>
      <c r="X472" s="28"/>
      <c r="Y472" s="23"/>
      <c r="Z472" s="23"/>
      <c r="AA472" s="29" t="str">
        <f t="shared" si="7"/>
        <v/>
      </c>
      <c r="AB472" s="22"/>
      <c r="AC472" s="22"/>
      <c r="AD472" s="22"/>
      <c r="AE472" s="22"/>
      <c r="AF472" s="23"/>
      <c r="AG472" s="23"/>
      <c r="AI472" s="20" t="s">
        <v>1886</v>
      </c>
      <c r="AJ472" s="20" t="s">
        <v>517</v>
      </c>
      <c r="AK472" s="20" t="s">
        <v>1146</v>
      </c>
    </row>
    <row r="473" spans="1:37" s="20" customFormat="1" ht="63" customHeight="1" x14ac:dyDescent="0.2">
      <c r="A473" s="21" t="s">
        <v>327</v>
      </c>
      <c r="B473" s="22">
        <v>81101510</v>
      </c>
      <c r="C473" s="23" t="s">
        <v>1889</v>
      </c>
      <c r="D473" s="24">
        <v>43281</v>
      </c>
      <c r="E473" s="23" t="s">
        <v>496</v>
      </c>
      <c r="F473" s="23" t="s">
        <v>1127</v>
      </c>
      <c r="G473" s="23" t="s">
        <v>1842</v>
      </c>
      <c r="H473" s="25">
        <v>228200000</v>
      </c>
      <c r="I473" s="25">
        <v>228200000</v>
      </c>
      <c r="J473" s="23" t="s">
        <v>347</v>
      </c>
      <c r="K473" s="23" t="s">
        <v>45</v>
      </c>
      <c r="L473" s="22" t="s">
        <v>1131</v>
      </c>
      <c r="M473" s="22" t="s">
        <v>1132</v>
      </c>
      <c r="N473" s="21" t="s">
        <v>1149</v>
      </c>
      <c r="O473" s="26" t="s">
        <v>1134</v>
      </c>
      <c r="P473" s="23" t="s">
        <v>1161</v>
      </c>
      <c r="Q473" s="23" t="s">
        <v>1484</v>
      </c>
      <c r="R473" s="23" t="s">
        <v>1885</v>
      </c>
      <c r="S473" s="23"/>
      <c r="T473" s="23" t="s">
        <v>1164</v>
      </c>
      <c r="U473" s="22" t="s">
        <v>1845</v>
      </c>
      <c r="V473" s="22"/>
      <c r="W473" s="27"/>
      <c r="X473" s="28"/>
      <c r="Y473" s="23"/>
      <c r="Z473" s="23"/>
      <c r="AA473" s="29" t="str">
        <f t="shared" si="7"/>
        <v/>
      </c>
      <c r="AB473" s="22"/>
      <c r="AC473" s="22"/>
      <c r="AD473" s="22"/>
      <c r="AE473" s="22"/>
      <c r="AF473" s="23"/>
      <c r="AG473" s="23"/>
      <c r="AI473" s="20" t="s">
        <v>1247</v>
      </c>
      <c r="AJ473" s="20" t="s">
        <v>47</v>
      </c>
      <c r="AK473" s="20" t="s">
        <v>1158</v>
      </c>
    </row>
    <row r="474" spans="1:37" s="20" customFormat="1" ht="63" customHeight="1" x14ac:dyDescent="0.2">
      <c r="A474" s="21" t="s">
        <v>327</v>
      </c>
      <c r="B474" s="22" t="s">
        <v>1128</v>
      </c>
      <c r="C474" s="23" t="s">
        <v>1890</v>
      </c>
      <c r="D474" s="24">
        <v>43281</v>
      </c>
      <c r="E474" s="23" t="s">
        <v>496</v>
      </c>
      <c r="F474" s="23" t="s">
        <v>677</v>
      </c>
      <c r="G474" s="23" t="s">
        <v>1842</v>
      </c>
      <c r="H474" s="25">
        <v>1761300000</v>
      </c>
      <c r="I474" s="25">
        <v>1761300000</v>
      </c>
      <c r="J474" s="23" t="s">
        <v>347</v>
      </c>
      <c r="K474" s="23" t="s">
        <v>45</v>
      </c>
      <c r="L474" s="22" t="s">
        <v>1131</v>
      </c>
      <c r="M474" s="22" t="s">
        <v>1132</v>
      </c>
      <c r="N474" s="21" t="s">
        <v>1149</v>
      </c>
      <c r="O474" s="26" t="s">
        <v>1134</v>
      </c>
      <c r="P474" s="23" t="s">
        <v>1161</v>
      </c>
      <c r="Q474" s="23" t="s">
        <v>1484</v>
      </c>
      <c r="R474" s="23" t="s">
        <v>1885</v>
      </c>
      <c r="S474" s="23"/>
      <c r="T474" s="23" t="s">
        <v>1164</v>
      </c>
      <c r="U474" s="22" t="s">
        <v>1845</v>
      </c>
      <c r="V474" s="22"/>
      <c r="W474" s="27"/>
      <c r="X474" s="28"/>
      <c r="Y474" s="23"/>
      <c r="Z474" s="23"/>
      <c r="AA474" s="29" t="str">
        <f t="shared" si="7"/>
        <v/>
      </c>
      <c r="AB474" s="22"/>
      <c r="AC474" s="22"/>
      <c r="AD474" s="22"/>
      <c r="AE474" s="22"/>
      <c r="AF474" s="23"/>
      <c r="AG474" s="23"/>
      <c r="AI474" s="20" t="s">
        <v>1886</v>
      </c>
      <c r="AJ474" s="20" t="s">
        <v>517</v>
      </c>
      <c r="AK474" s="20" t="s">
        <v>1146</v>
      </c>
    </row>
    <row r="475" spans="1:37" s="20" customFormat="1" ht="63" customHeight="1" x14ac:dyDescent="0.2">
      <c r="A475" s="21" t="s">
        <v>327</v>
      </c>
      <c r="B475" s="22">
        <v>81101510</v>
      </c>
      <c r="C475" s="23" t="s">
        <v>1891</v>
      </c>
      <c r="D475" s="24">
        <v>43281</v>
      </c>
      <c r="E475" s="23" t="s">
        <v>496</v>
      </c>
      <c r="F475" s="23" t="s">
        <v>1127</v>
      </c>
      <c r="G475" s="23" t="s">
        <v>1842</v>
      </c>
      <c r="H475" s="25">
        <v>195700000</v>
      </c>
      <c r="I475" s="25">
        <v>195700000</v>
      </c>
      <c r="J475" s="23" t="s">
        <v>347</v>
      </c>
      <c r="K475" s="23" t="s">
        <v>45</v>
      </c>
      <c r="L475" s="22" t="s">
        <v>1131</v>
      </c>
      <c r="M475" s="22" t="s">
        <v>1132</v>
      </c>
      <c r="N475" s="21" t="s">
        <v>1149</v>
      </c>
      <c r="O475" s="26" t="s">
        <v>1134</v>
      </c>
      <c r="P475" s="23" t="s">
        <v>1161</v>
      </c>
      <c r="Q475" s="23" t="s">
        <v>1484</v>
      </c>
      <c r="R475" s="23" t="s">
        <v>1885</v>
      </c>
      <c r="S475" s="23"/>
      <c r="T475" s="23" t="s">
        <v>1164</v>
      </c>
      <c r="U475" s="22" t="s">
        <v>1845</v>
      </c>
      <c r="V475" s="22"/>
      <c r="W475" s="27"/>
      <c r="X475" s="28"/>
      <c r="Y475" s="23"/>
      <c r="Z475" s="23"/>
      <c r="AA475" s="29" t="str">
        <f t="shared" si="7"/>
        <v/>
      </c>
      <c r="AB475" s="22"/>
      <c r="AC475" s="22"/>
      <c r="AD475" s="22"/>
      <c r="AE475" s="22"/>
      <c r="AF475" s="23"/>
      <c r="AG475" s="23"/>
      <c r="AI475" s="20" t="s">
        <v>1247</v>
      </c>
      <c r="AJ475" s="20" t="s">
        <v>47</v>
      </c>
      <c r="AK475" s="20" t="s">
        <v>1158</v>
      </c>
    </row>
    <row r="476" spans="1:37" s="20" customFormat="1" ht="63" customHeight="1" x14ac:dyDescent="0.2">
      <c r="A476" s="21" t="s">
        <v>327</v>
      </c>
      <c r="B476" s="22" t="s">
        <v>1128</v>
      </c>
      <c r="C476" s="23" t="s">
        <v>1892</v>
      </c>
      <c r="D476" s="24">
        <v>43281</v>
      </c>
      <c r="E476" s="23" t="s">
        <v>496</v>
      </c>
      <c r="F476" s="23" t="s">
        <v>677</v>
      </c>
      <c r="G476" s="23" t="s">
        <v>1842</v>
      </c>
      <c r="H476" s="25">
        <v>6660000000</v>
      </c>
      <c r="I476" s="25">
        <v>6660000000</v>
      </c>
      <c r="J476" s="23" t="s">
        <v>347</v>
      </c>
      <c r="K476" s="23" t="s">
        <v>45</v>
      </c>
      <c r="L476" s="22" t="s">
        <v>1131</v>
      </c>
      <c r="M476" s="22" t="s">
        <v>1132</v>
      </c>
      <c r="N476" s="21" t="s">
        <v>1149</v>
      </c>
      <c r="O476" s="26" t="s">
        <v>1134</v>
      </c>
      <c r="P476" s="23" t="s">
        <v>1161</v>
      </c>
      <c r="Q476" s="23" t="s">
        <v>1484</v>
      </c>
      <c r="R476" s="23" t="s">
        <v>1885</v>
      </c>
      <c r="S476" s="23"/>
      <c r="T476" s="23" t="s">
        <v>1164</v>
      </c>
      <c r="U476" s="22" t="s">
        <v>1845</v>
      </c>
      <c r="V476" s="22"/>
      <c r="W476" s="27"/>
      <c r="X476" s="28"/>
      <c r="Y476" s="23"/>
      <c r="Z476" s="23"/>
      <c r="AA476" s="29" t="str">
        <f t="shared" si="7"/>
        <v/>
      </c>
      <c r="AB476" s="22"/>
      <c r="AC476" s="22"/>
      <c r="AD476" s="22"/>
      <c r="AE476" s="22"/>
      <c r="AF476" s="23"/>
      <c r="AG476" s="23"/>
      <c r="AI476" s="20" t="s">
        <v>1886</v>
      </c>
      <c r="AJ476" s="20" t="s">
        <v>517</v>
      </c>
      <c r="AK476" s="20" t="s">
        <v>1146</v>
      </c>
    </row>
    <row r="477" spans="1:37" s="20" customFormat="1" ht="63" customHeight="1" x14ac:dyDescent="0.2">
      <c r="A477" s="21" t="s">
        <v>327</v>
      </c>
      <c r="B477" s="22">
        <v>81101510</v>
      </c>
      <c r="C477" s="23" t="s">
        <v>1893</v>
      </c>
      <c r="D477" s="24">
        <v>43281</v>
      </c>
      <c r="E477" s="23" t="s">
        <v>496</v>
      </c>
      <c r="F477" s="23" t="s">
        <v>1127</v>
      </c>
      <c r="G477" s="23" t="s">
        <v>1842</v>
      </c>
      <c r="H477" s="25">
        <v>740000000</v>
      </c>
      <c r="I477" s="25">
        <v>740000000</v>
      </c>
      <c r="J477" s="23" t="s">
        <v>347</v>
      </c>
      <c r="K477" s="23" t="s">
        <v>45</v>
      </c>
      <c r="L477" s="22" t="s">
        <v>1131</v>
      </c>
      <c r="M477" s="22" t="s">
        <v>1132</v>
      </c>
      <c r="N477" s="21" t="s">
        <v>1149</v>
      </c>
      <c r="O477" s="26" t="s">
        <v>1134</v>
      </c>
      <c r="P477" s="23" t="s">
        <v>1161</v>
      </c>
      <c r="Q477" s="23" t="s">
        <v>1484</v>
      </c>
      <c r="R477" s="23" t="s">
        <v>1885</v>
      </c>
      <c r="S477" s="23"/>
      <c r="T477" s="23" t="s">
        <v>1164</v>
      </c>
      <c r="U477" s="22" t="s">
        <v>1845</v>
      </c>
      <c r="V477" s="22"/>
      <c r="W477" s="27"/>
      <c r="X477" s="28"/>
      <c r="Y477" s="23"/>
      <c r="Z477" s="23"/>
      <c r="AA477" s="29" t="str">
        <f t="shared" si="7"/>
        <v/>
      </c>
      <c r="AB477" s="22"/>
      <c r="AC477" s="22"/>
      <c r="AD477" s="22"/>
      <c r="AE477" s="22"/>
      <c r="AF477" s="23"/>
      <c r="AG477" s="23"/>
      <c r="AI477" s="20" t="s">
        <v>1247</v>
      </c>
      <c r="AJ477" s="20" t="s">
        <v>47</v>
      </c>
      <c r="AK477" s="20" t="s">
        <v>1158</v>
      </c>
    </row>
    <row r="478" spans="1:37" s="20" customFormat="1" ht="63" customHeight="1" x14ac:dyDescent="0.2">
      <c r="A478" s="21" t="s">
        <v>327</v>
      </c>
      <c r="B478" s="22" t="s">
        <v>1128</v>
      </c>
      <c r="C478" s="23" t="s">
        <v>1894</v>
      </c>
      <c r="D478" s="24">
        <v>43281</v>
      </c>
      <c r="E478" s="23" t="s">
        <v>496</v>
      </c>
      <c r="F478" s="23" t="s">
        <v>677</v>
      </c>
      <c r="G478" s="23" t="s">
        <v>1842</v>
      </c>
      <c r="H478" s="25">
        <v>1761300000</v>
      </c>
      <c r="I478" s="25">
        <v>1761300000</v>
      </c>
      <c r="J478" s="23" t="s">
        <v>347</v>
      </c>
      <c r="K478" s="23" t="s">
        <v>45</v>
      </c>
      <c r="L478" s="22" t="s">
        <v>1131</v>
      </c>
      <c r="M478" s="22" t="s">
        <v>1132</v>
      </c>
      <c r="N478" s="21" t="s">
        <v>1149</v>
      </c>
      <c r="O478" s="26" t="s">
        <v>1134</v>
      </c>
      <c r="P478" s="23" t="s">
        <v>1161</v>
      </c>
      <c r="Q478" s="23" t="s">
        <v>1484</v>
      </c>
      <c r="R478" s="23" t="s">
        <v>1885</v>
      </c>
      <c r="S478" s="23"/>
      <c r="T478" s="23" t="s">
        <v>1164</v>
      </c>
      <c r="U478" s="22" t="s">
        <v>1845</v>
      </c>
      <c r="V478" s="22"/>
      <c r="W478" s="27"/>
      <c r="X478" s="28"/>
      <c r="Y478" s="23"/>
      <c r="Z478" s="23"/>
      <c r="AA478" s="29" t="str">
        <f t="shared" si="7"/>
        <v/>
      </c>
      <c r="AB478" s="22"/>
      <c r="AC478" s="22"/>
      <c r="AD478" s="22"/>
      <c r="AE478" s="22"/>
      <c r="AF478" s="23"/>
      <c r="AG478" s="23"/>
      <c r="AI478" s="20" t="s">
        <v>1886</v>
      </c>
      <c r="AJ478" s="20" t="s">
        <v>517</v>
      </c>
      <c r="AK478" s="20" t="s">
        <v>1146</v>
      </c>
    </row>
    <row r="479" spans="1:37" s="20" customFormat="1" ht="63" customHeight="1" x14ac:dyDescent="0.2">
      <c r="A479" s="21" t="s">
        <v>327</v>
      </c>
      <c r="B479" s="22">
        <v>81101510</v>
      </c>
      <c r="C479" s="23" t="s">
        <v>1895</v>
      </c>
      <c r="D479" s="24">
        <v>43281</v>
      </c>
      <c r="E479" s="23" t="s">
        <v>496</v>
      </c>
      <c r="F479" s="23" t="s">
        <v>1127</v>
      </c>
      <c r="G479" s="23" t="s">
        <v>1842</v>
      </c>
      <c r="H479" s="25">
        <v>195700000</v>
      </c>
      <c r="I479" s="25">
        <v>195700000</v>
      </c>
      <c r="J479" s="23" t="s">
        <v>347</v>
      </c>
      <c r="K479" s="23" t="s">
        <v>45</v>
      </c>
      <c r="L479" s="22" t="s">
        <v>1131</v>
      </c>
      <c r="M479" s="22" t="s">
        <v>1132</v>
      </c>
      <c r="N479" s="21" t="s">
        <v>1149</v>
      </c>
      <c r="O479" s="26" t="s">
        <v>1134</v>
      </c>
      <c r="P479" s="23" t="s">
        <v>1161</v>
      </c>
      <c r="Q479" s="23" t="s">
        <v>1484</v>
      </c>
      <c r="R479" s="23" t="s">
        <v>1885</v>
      </c>
      <c r="S479" s="23"/>
      <c r="T479" s="23" t="s">
        <v>1164</v>
      </c>
      <c r="U479" s="22" t="s">
        <v>1845</v>
      </c>
      <c r="V479" s="22"/>
      <c r="W479" s="27"/>
      <c r="X479" s="28"/>
      <c r="Y479" s="23"/>
      <c r="Z479" s="23"/>
      <c r="AA479" s="29" t="str">
        <f t="shared" si="7"/>
        <v/>
      </c>
      <c r="AB479" s="22"/>
      <c r="AC479" s="22"/>
      <c r="AD479" s="22"/>
      <c r="AE479" s="22"/>
      <c r="AF479" s="23"/>
      <c r="AG479" s="23"/>
      <c r="AI479" s="20" t="s">
        <v>1247</v>
      </c>
      <c r="AJ479" s="20" t="s">
        <v>47</v>
      </c>
      <c r="AK479" s="20" t="s">
        <v>1158</v>
      </c>
    </row>
    <row r="480" spans="1:37" s="20" customFormat="1" ht="63" customHeight="1" x14ac:dyDescent="0.2">
      <c r="A480" s="21" t="s">
        <v>327</v>
      </c>
      <c r="B480" s="22" t="s">
        <v>1128</v>
      </c>
      <c r="C480" s="23" t="s">
        <v>1896</v>
      </c>
      <c r="D480" s="24">
        <v>43281</v>
      </c>
      <c r="E480" s="23" t="s">
        <v>496</v>
      </c>
      <c r="F480" s="23" t="s">
        <v>677</v>
      </c>
      <c r="G480" s="23" t="s">
        <v>1842</v>
      </c>
      <c r="H480" s="25">
        <v>2053800000</v>
      </c>
      <c r="I480" s="25">
        <v>2053800000</v>
      </c>
      <c r="J480" s="23" t="s">
        <v>347</v>
      </c>
      <c r="K480" s="23" t="s">
        <v>45</v>
      </c>
      <c r="L480" s="22" t="s">
        <v>1131</v>
      </c>
      <c r="M480" s="22" t="s">
        <v>1132</v>
      </c>
      <c r="N480" s="21" t="s">
        <v>1149</v>
      </c>
      <c r="O480" s="26" t="s">
        <v>1134</v>
      </c>
      <c r="P480" s="23" t="s">
        <v>1161</v>
      </c>
      <c r="Q480" s="23" t="s">
        <v>1484</v>
      </c>
      <c r="R480" s="23" t="s">
        <v>1885</v>
      </c>
      <c r="S480" s="23"/>
      <c r="T480" s="23" t="s">
        <v>1164</v>
      </c>
      <c r="U480" s="22" t="s">
        <v>1845</v>
      </c>
      <c r="V480" s="22"/>
      <c r="W480" s="27"/>
      <c r="X480" s="28"/>
      <c r="Y480" s="23"/>
      <c r="Z480" s="23"/>
      <c r="AA480" s="29" t="str">
        <f t="shared" si="7"/>
        <v/>
      </c>
      <c r="AB480" s="22"/>
      <c r="AC480" s="22"/>
      <c r="AD480" s="22"/>
      <c r="AE480" s="22"/>
      <c r="AF480" s="23"/>
      <c r="AG480" s="23"/>
      <c r="AI480" s="20" t="s">
        <v>1886</v>
      </c>
      <c r="AJ480" s="20" t="s">
        <v>517</v>
      </c>
      <c r="AK480" s="20" t="s">
        <v>1146</v>
      </c>
    </row>
    <row r="481" spans="1:37" s="20" customFormat="1" ht="63" customHeight="1" x14ac:dyDescent="0.2">
      <c r="A481" s="21" t="s">
        <v>327</v>
      </c>
      <c r="B481" s="22">
        <v>81101510</v>
      </c>
      <c r="C481" s="23" t="s">
        <v>1897</v>
      </c>
      <c r="D481" s="24">
        <v>43281</v>
      </c>
      <c r="E481" s="23" t="s">
        <v>496</v>
      </c>
      <c r="F481" s="23" t="s">
        <v>1127</v>
      </c>
      <c r="G481" s="23" t="s">
        <v>1842</v>
      </c>
      <c r="H481" s="25">
        <v>228200000</v>
      </c>
      <c r="I481" s="25">
        <v>228200000</v>
      </c>
      <c r="J481" s="23" t="s">
        <v>347</v>
      </c>
      <c r="K481" s="23" t="s">
        <v>45</v>
      </c>
      <c r="L481" s="22" t="s">
        <v>1131</v>
      </c>
      <c r="M481" s="22" t="s">
        <v>1132</v>
      </c>
      <c r="N481" s="21" t="s">
        <v>1149</v>
      </c>
      <c r="O481" s="26" t="s">
        <v>1134</v>
      </c>
      <c r="P481" s="23" t="s">
        <v>1161</v>
      </c>
      <c r="Q481" s="23" t="s">
        <v>1484</v>
      </c>
      <c r="R481" s="23" t="s">
        <v>1885</v>
      </c>
      <c r="S481" s="23"/>
      <c r="T481" s="23" t="s">
        <v>1164</v>
      </c>
      <c r="U481" s="22" t="s">
        <v>1845</v>
      </c>
      <c r="V481" s="22"/>
      <c r="W481" s="27"/>
      <c r="X481" s="28"/>
      <c r="Y481" s="23"/>
      <c r="Z481" s="23"/>
      <c r="AA481" s="29" t="str">
        <f t="shared" si="7"/>
        <v/>
      </c>
      <c r="AB481" s="22"/>
      <c r="AC481" s="22"/>
      <c r="AD481" s="22"/>
      <c r="AE481" s="22"/>
      <c r="AF481" s="23"/>
      <c r="AG481" s="23"/>
      <c r="AI481" s="20" t="s">
        <v>1247</v>
      </c>
      <c r="AJ481" s="20" t="s">
        <v>47</v>
      </c>
      <c r="AK481" s="20" t="s">
        <v>1158</v>
      </c>
    </row>
    <row r="482" spans="1:37" s="20" customFormat="1" ht="63" customHeight="1" x14ac:dyDescent="0.2">
      <c r="A482" s="21" t="s">
        <v>327</v>
      </c>
      <c r="B482" s="22" t="s">
        <v>1128</v>
      </c>
      <c r="C482" s="23" t="s">
        <v>1898</v>
      </c>
      <c r="D482" s="24">
        <v>43281</v>
      </c>
      <c r="E482" s="23" t="s">
        <v>496</v>
      </c>
      <c r="F482" s="23" t="s">
        <v>677</v>
      </c>
      <c r="G482" s="23" t="s">
        <v>1842</v>
      </c>
      <c r="H482" s="25">
        <v>1761300000</v>
      </c>
      <c r="I482" s="25">
        <v>1761300000</v>
      </c>
      <c r="J482" s="23" t="s">
        <v>347</v>
      </c>
      <c r="K482" s="23" t="s">
        <v>45</v>
      </c>
      <c r="L482" s="22" t="s">
        <v>1131</v>
      </c>
      <c r="M482" s="22" t="s">
        <v>1132</v>
      </c>
      <c r="N482" s="21" t="s">
        <v>1149</v>
      </c>
      <c r="O482" s="26" t="s">
        <v>1134</v>
      </c>
      <c r="P482" s="23" t="s">
        <v>1161</v>
      </c>
      <c r="Q482" s="23" t="s">
        <v>1484</v>
      </c>
      <c r="R482" s="23" t="s">
        <v>1885</v>
      </c>
      <c r="S482" s="23"/>
      <c r="T482" s="23" t="s">
        <v>1164</v>
      </c>
      <c r="U482" s="22" t="s">
        <v>1845</v>
      </c>
      <c r="V482" s="22"/>
      <c r="W482" s="27"/>
      <c r="X482" s="28"/>
      <c r="Y482" s="23"/>
      <c r="Z482" s="23"/>
      <c r="AA482" s="29" t="str">
        <f t="shared" si="7"/>
        <v/>
      </c>
      <c r="AB482" s="22"/>
      <c r="AC482" s="22"/>
      <c r="AD482" s="22"/>
      <c r="AE482" s="22"/>
      <c r="AF482" s="23"/>
      <c r="AG482" s="23"/>
      <c r="AI482" s="20" t="s">
        <v>1886</v>
      </c>
      <c r="AJ482" s="20" t="s">
        <v>517</v>
      </c>
      <c r="AK482" s="20" t="s">
        <v>1146</v>
      </c>
    </row>
    <row r="483" spans="1:37" s="20" customFormat="1" ht="63" customHeight="1" x14ac:dyDescent="0.2">
      <c r="A483" s="21" t="s">
        <v>327</v>
      </c>
      <c r="B483" s="22">
        <v>81101510</v>
      </c>
      <c r="C483" s="23" t="s">
        <v>1899</v>
      </c>
      <c r="D483" s="24">
        <v>43281</v>
      </c>
      <c r="E483" s="23" t="s">
        <v>496</v>
      </c>
      <c r="F483" s="23" t="s">
        <v>1127</v>
      </c>
      <c r="G483" s="23" t="s">
        <v>1842</v>
      </c>
      <c r="H483" s="25">
        <v>195700000</v>
      </c>
      <c r="I483" s="25">
        <v>195700000</v>
      </c>
      <c r="J483" s="23" t="s">
        <v>347</v>
      </c>
      <c r="K483" s="23" t="s">
        <v>45</v>
      </c>
      <c r="L483" s="22" t="s">
        <v>1131</v>
      </c>
      <c r="M483" s="22" t="s">
        <v>1132</v>
      </c>
      <c r="N483" s="21" t="s">
        <v>1149</v>
      </c>
      <c r="O483" s="26" t="s">
        <v>1134</v>
      </c>
      <c r="P483" s="23" t="s">
        <v>1161</v>
      </c>
      <c r="Q483" s="23" t="s">
        <v>1484</v>
      </c>
      <c r="R483" s="23" t="s">
        <v>1885</v>
      </c>
      <c r="S483" s="23"/>
      <c r="T483" s="23" t="s">
        <v>1164</v>
      </c>
      <c r="U483" s="22" t="s">
        <v>1845</v>
      </c>
      <c r="V483" s="22"/>
      <c r="W483" s="27"/>
      <c r="X483" s="28"/>
      <c r="Y483" s="23"/>
      <c r="Z483" s="23"/>
      <c r="AA483" s="29" t="str">
        <f t="shared" si="7"/>
        <v/>
      </c>
      <c r="AB483" s="22"/>
      <c r="AC483" s="22"/>
      <c r="AD483" s="22"/>
      <c r="AE483" s="22"/>
      <c r="AF483" s="23"/>
      <c r="AG483" s="23"/>
      <c r="AI483" s="20" t="s">
        <v>1247</v>
      </c>
      <c r="AJ483" s="20" t="s">
        <v>47</v>
      </c>
      <c r="AK483" s="20" t="s">
        <v>1158</v>
      </c>
    </row>
    <row r="484" spans="1:37" s="20" customFormat="1" ht="63" customHeight="1" x14ac:dyDescent="0.2">
      <c r="A484" s="21" t="s">
        <v>327</v>
      </c>
      <c r="B484" s="22" t="s">
        <v>1128</v>
      </c>
      <c r="C484" s="23" t="s">
        <v>1900</v>
      </c>
      <c r="D484" s="24">
        <v>43281</v>
      </c>
      <c r="E484" s="23" t="s">
        <v>496</v>
      </c>
      <c r="F484" s="23" t="s">
        <v>677</v>
      </c>
      <c r="G484" s="23" t="s">
        <v>1842</v>
      </c>
      <c r="H484" s="25">
        <v>1761300000</v>
      </c>
      <c r="I484" s="25">
        <v>1761300000</v>
      </c>
      <c r="J484" s="23" t="s">
        <v>347</v>
      </c>
      <c r="K484" s="23" t="s">
        <v>45</v>
      </c>
      <c r="L484" s="22" t="s">
        <v>1131</v>
      </c>
      <c r="M484" s="22" t="s">
        <v>1132</v>
      </c>
      <c r="N484" s="21" t="s">
        <v>1149</v>
      </c>
      <c r="O484" s="26" t="s">
        <v>1134</v>
      </c>
      <c r="P484" s="23" t="s">
        <v>1161</v>
      </c>
      <c r="Q484" s="23" t="s">
        <v>1484</v>
      </c>
      <c r="R484" s="23" t="s">
        <v>1885</v>
      </c>
      <c r="S484" s="23"/>
      <c r="T484" s="23" t="s">
        <v>1164</v>
      </c>
      <c r="U484" s="22" t="s">
        <v>1845</v>
      </c>
      <c r="V484" s="22"/>
      <c r="W484" s="27"/>
      <c r="X484" s="28"/>
      <c r="Y484" s="23"/>
      <c r="Z484" s="23"/>
      <c r="AA484" s="29" t="str">
        <f t="shared" si="7"/>
        <v/>
      </c>
      <c r="AB484" s="22"/>
      <c r="AC484" s="22"/>
      <c r="AD484" s="22"/>
      <c r="AE484" s="22"/>
      <c r="AF484" s="23"/>
      <c r="AG484" s="23"/>
      <c r="AI484" s="20" t="s">
        <v>1886</v>
      </c>
      <c r="AJ484" s="20" t="s">
        <v>517</v>
      </c>
      <c r="AK484" s="20" t="s">
        <v>1146</v>
      </c>
    </row>
    <row r="485" spans="1:37" s="20" customFormat="1" ht="63" customHeight="1" x14ac:dyDescent="0.2">
      <c r="A485" s="21" t="s">
        <v>327</v>
      </c>
      <c r="B485" s="22">
        <v>81101510</v>
      </c>
      <c r="C485" s="23" t="s">
        <v>1901</v>
      </c>
      <c r="D485" s="24">
        <v>43281</v>
      </c>
      <c r="E485" s="23" t="s">
        <v>496</v>
      </c>
      <c r="F485" s="23" t="s">
        <v>1127</v>
      </c>
      <c r="G485" s="23" t="s">
        <v>1842</v>
      </c>
      <c r="H485" s="25">
        <v>195700000</v>
      </c>
      <c r="I485" s="25">
        <v>195700000</v>
      </c>
      <c r="J485" s="23" t="s">
        <v>347</v>
      </c>
      <c r="K485" s="23" t="s">
        <v>45</v>
      </c>
      <c r="L485" s="22" t="s">
        <v>1131</v>
      </c>
      <c r="M485" s="22" t="s">
        <v>1132</v>
      </c>
      <c r="N485" s="21" t="s">
        <v>1149</v>
      </c>
      <c r="O485" s="26" t="s">
        <v>1134</v>
      </c>
      <c r="P485" s="23" t="s">
        <v>1161</v>
      </c>
      <c r="Q485" s="23" t="s">
        <v>1484</v>
      </c>
      <c r="R485" s="23" t="s">
        <v>1885</v>
      </c>
      <c r="S485" s="23"/>
      <c r="T485" s="23" t="s">
        <v>1164</v>
      </c>
      <c r="U485" s="22" t="s">
        <v>1845</v>
      </c>
      <c r="V485" s="22"/>
      <c r="W485" s="27"/>
      <c r="X485" s="28"/>
      <c r="Y485" s="23"/>
      <c r="Z485" s="23"/>
      <c r="AA485" s="29" t="str">
        <f t="shared" si="7"/>
        <v/>
      </c>
      <c r="AB485" s="22"/>
      <c r="AC485" s="22"/>
      <c r="AD485" s="22"/>
      <c r="AE485" s="22"/>
      <c r="AF485" s="23"/>
      <c r="AG485" s="23"/>
      <c r="AI485" s="20" t="s">
        <v>1247</v>
      </c>
      <c r="AJ485" s="20" t="s">
        <v>47</v>
      </c>
      <c r="AK485" s="20" t="s">
        <v>1158</v>
      </c>
    </row>
    <row r="486" spans="1:37" s="20" customFormat="1" ht="63" customHeight="1" x14ac:dyDescent="0.2">
      <c r="A486" s="21" t="s">
        <v>327</v>
      </c>
      <c r="B486" s="22" t="s">
        <v>1128</v>
      </c>
      <c r="C486" s="23" t="s">
        <v>1902</v>
      </c>
      <c r="D486" s="24">
        <v>43281</v>
      </c>
      <c r="E486" s="23" t="s">
        <v>496</v>
      </c>
      <c r="F486" s="23" t="s">
        <v>677</v>
      </c>
      <c r="G486" s="23" t="s">
        <v>1842</v>
      </c>
      <c r="H486" s="25">
        <v>2346300000</v>
      </c>
      <c r="I486" s="25">
        <v>2346300000</v>
      </c>
      <c r="J486" s="23" t="s">
        <v>347</v>
      </c>
      <c r="K486" s="23" t="s">
        <v>45</v>
      </c>
      <c r="L486" s="22" t="s">
        <v>1131</v>
      </c>
      <c r="M486" s="22" t="s">
        <v>1132</v>
      </c>
      <c r="N486" s="21" t="s">
        <v>1149</v>
      </c>
      <c r="O486" s="26" t="s">
        <v>1134</v>
      </c>
      <c r="P486" s="23" t="s">
        <v>1161</v>
      </c>
      <c r="Q486" s="23" t="s">
        <v>1484</v>
      </c>
      <c r="R486" s="23" t="s">
        <v>1903</v>
      </c>
      <c r="S486" s="23"/>
      <c r="T486" s="23" t="s">
        <v>1164</v>
      </c>
      <c r="U486" s="22" t="s">
        <v>1845</v>
      </c>
      <c r="V486" s="22"/>
      <c r="W486" s="27"/>
      <c r="X486" s="28"/>
      <c r="Y486" s="23"/>
      <c r="Z486" s="23"/>
      <c r="AA486" s="29" t="str">
        <f t="shared" si="7"/>
        <v/>
      </c>
      <c r="AB486" s="22"/>
      <c r="AC486" s="22"/>
      <c r="AD486" s="22"/>
      <c r="AE486" s="22"/>
      <c r="AF486" s="23"/>
      <c r="AG486" s="23"/>
      <c r="AI486" s="20" t="s">
        <v>1886</v>
      </c>
      <c r="AJ486" s="20" t="s">
        <v>517</v>
      </c>
      <c r="AK486" s="20" t="s">
        <v>1146</v>
      </c>
    </row>
    <row r="487" spans="1:37" s="20" customFormat="1" ht="63" customHeight="1" x14ac:dyDescent="0.2">
      <c r="A487" s="21" t="s">
        <v>327</v>
      </c>
      <c r="B487" s="22">
        <v>81101510</v>
      </c>
      <c r="C487" s="23" t="s">
        <v>1904</v>
      </c>
      <c r="D487" s="24">
        <v>43281</v>
      </c>
      <c r="E487" s="23" t="s">
        <v>496</v>
      </c>
      <c r="F487" s="23" t="s">
        <v>1127</v>
      </c>
      <c r="G487" s="23" t="s">
        <v>1842</v>
      </c>
      <c r="H487" s="25">
        <v>260700000</v>
      </c>
      <c r="I487" s="25">
        <v>260700000</v>
      </c>
      <c r="J487" s="23" t="s">
        <v>347</v>
      </c>
      <c r="K487" s="23" t="s">
        <v>45</v>
      </c>
      <c r="L487" s="22" t="s">
        <v>1131</v>
      </c>
      <c r="M487" s="22" t="s">
        <v>1132</v>
      </c>
      <c r="N487" s="21" t="s">
        <v>1149</v>
      </c>
      <c r="O487" s="26" t="s">
        <v>1134</v>
      </c>
      <c r="P487" s="23" t="s">
        <v>1161</v>
      </c>
      <c r="Q487" s="23" t="s">
        <v>1484</v>
      </c>
      <c r="R487" s="23" t="s">
        <v>1903</v>
      </c>
      <c r="S487" s="23"/>
      <c r="T487" s="23" t="s">
        <v>1164</v>
      </c>
      <c r="U487" s="22" t="s">
        <v>1845</v>
      </c>
      <c r="V487" s="22"/>
      <c r="W487" s="27"/>
      <c r="X487" s="28"/>
      <c r="Y487" s="23"/>
      <c r="Z487" s="23"/>
      <c r="AA487" s="29" t="str">
        <f t="shared" si="7"/>
        <v/>
      </c>
      <c r="AB487" s="22"/>
      <c r="AC487" s="22"/>
      <c r="AD487" s="22"/>
      <c r="AE487" s="22"/>
      <c r="AF487" s="23"/>
      <c r="AG487" s="23"/>
      <c r="AI487" s="20" t="s">
        <v>1247</v>
      </c>
      <c r="AJ487" s="20" t="s">
        <v>47</v>
      </c>
      <c r="AK487" s="20" t="s">
        <v>1158</v>
      </c>
    </row>
    <row r="488" spans="1:37" s="20" customFormat="1" ht="63" customHeight="1" x14ac:dyDescent="0.2">
      <c r="A488" s="21" t="s">
        <v>327</v>
      </c>
      <c r="B488" s="22" t="s">
        <v>1128</v>
      </c>
      <c r="C488" s="23" t="s">
        <v>1905</v>
      </c>
      <c r="D488" s="24">
        <v>43281</v>
      </c>
      <c r="E488" s="23" t="s">
        <v>496</v>
      </c>
      <c r="F488" s="23" t="s">
        <v>677</v>
      </c>
      <c r="G488" s="23" t="s">
        <v>1842</v>
      </c>
      <c r="H488" s="25">
        <v>1761300000</v>
      </c>
      <c r="I488" s="25">
        <v>1761300000</v>
      </c>
      <c r="J488" s="23" t="s">
        <v>347</v>
      </c>
      <c r="K488" s="23" t="s">
        <v>45</v>
      </c>
      <c r="L488" s="22" t="s">
        <v>1131</v>
      </c>
      <c r="M488" s="22" t="s">
        <v>1132</v>
      </c>
      <c r="N488" s="21" t="s">
        <v>1149</v>
      </c>
      <c r="O488" s="26" t="s">
        <v>1134</v>
      </c>
      <c r="P488" s="23" t="s">
        <v>1161</v>
      </c>
      <c r="Q488" s="23" t="s">
        <v>1484</v>
      </c>
      <c r="R488" s="23" t="s">
        <v>1903</v>
      </c>
      <c r="S488" s="23"/>
      <c r="T488" s="23" t="s">
        <v>1164</v>
      </c>
      <c r="U488" s="22" t="s">
        <v>1845</v>
      </c>
      <c r="V488" s="22"/>
      <c r="W488" s="27"/>
      <c r="X488" s="28"/>
      <c r="Y488" s="23"/>
      <c r="Z488" s="23"/>
      <c r="AA488" s="29" t="str">
        <f t="shared" si="7"/>
        <v/>
      </c>
      <c r="AB488" s="22"/>
      <c r="AC488" s="22"/>
      <c r="AD488" s="22"/>
      <c r="AE488" s="22"/>
      <c r="AF488" s="23"/>
      <c r="AG488" s="23"/>
      <c r="AI488" s="20" t="s">
        <v>1886</v>
      </c>
      <c r="AJ488" s="20" t="s">
        <v>517</v>
      </c>
      <c r="AK488" s="20" t="s">
        <v>1146</v>
      </c>
    </row>
    <row r="489" spans="1:37" s="20" customFormat="1" ht="63" customHeight="1" x14ac:dyDescent="0.2">
      <c r="A489" s="21" t="s">
        <v>327</v>
      </c>
      <c r="B489" s="22">
        <v>81101510</v>
      </c>
      <c r="C489" s="23" t="s">
        <v>1906</v>
      </c>
      <c r="D489" s="24">
        <v>43281</v>
      </c>
      <c r="E489" s="23" t="s">
        <v>496</v>
      </c>
      <c r="F489" s="23" t="s">
        <v>1127</v>
      </c>
      <c r="G489" s="23" t="s">
        <v>1842</v>
      </c>
      <c r="H489" s="25">
        <v>195700000</v>
      </c>
      <c r="I489" s="25">
        <v>195700000</v>
      </c>
      <c r="J489" s="23" t="s">
        <v>347</v>
      </c>
      <c r="K489" s="23" t="s">
        <v>45</v>
      </c>
      <c r="L489" s="22" t="s">
        <v>1131</v>
      </c>
      <c r="M489" s="22" t="s">
        <v>1132</v>
      </c>
      <c r="N489" s="21" t="s">
        <v>1149</v>
      </c>
      <c r="O489" s="26" t="s">
        <v>1134</v>
      </c>
      <c r="P489" s="23" t="s">
        <v>1161</v>
      </c>
      <c r="Q489" s="23" t="s">
        <v>1484</v>
      </c>
      <c r="R489" s="23" t="s">
        <v>1903</v>
      </c>
      <c r="S489" s="23"/>
      <c r="T489" s="23" t="s">
        <v>1164</v>
      </c>
      <c r="U489" s="22" t="s">
        <v>1845</v>
      </c>
      <c r="V489" s="22"/>
      <c r="W489" s="27"/>
      <c r="X489" s="28"/>
      <c r="Y489" s="23"/>
      <c r="Z489" s="23"/>
      <c r="AA489" s="29" t="str">
        <f t="shared" si="7"/>
        <v/>
      </c>
      <c r="AB489" s="22"/>
      <c r="AC489" s="22"/>
      <c r="AD489" s="22"/>
      <c r="AE489" s="22"/>
      <c r="AF489" s="23"/>
      <c r="AG489" s="23"/>
      <c r="AI489" s="20" t="s">
        <v>1247</v>
      </c>
      <c r="AJ489" s="20" t="s">
        <v>47</v>
      </c>
      <c r="AK489" s="20" t="s">
        <v>1158</v>
      </c>
    </row>
    <row r="490" spans="1:37" s="20" customFormat="1" ht="63" customHeight="1" x14ac:dyDescent="0.2">
      <c r="A490" s="21" t="s">
        <v>327</v>
      </c>
      <c r="B490" s="22" t="s">
        <v>1128</v>
      </c>
      <c r="C490" s="23" t="s">
        <v>1907</v>
      </c>
      <c r="D490" s="24">
        <v>43281</v>
      </c>
      <c r="E490" s="23" t="s">
        <v>496</v>
      </c>
      <c r="F490" s="23" t="s">
        <v>677</v>
      </c>
      <c r="G490" s="23" t="s">
        <v>1842</v>
      </c>
      <c r="H490" s="25">
        <v>2700000000</v>
      </c>
      <c r="I490" s="25">
        <v>2700000000</v>
      </c>
      <c r="J490" s="23" t="s">
        <v>347</v>
      </c>
      <c r="K490" s="23" t="s">
        <v>45</v>
      </c>
      <c r="L490" s="22" t="s">
        <v>1131</v>
      </c>
      <c r="M490" s="22" t="s">
        <v>1132</v>
      </c>
      <c r="N490" s="21" t="s">
        <v>1149</v>
      </c>
      <c r="O490" s="26" t="s">
        <v>1134</v>
      </c>
      <c r="P490" s="23" t="s">
        <v>1161</v>
      </c>
      <c r="Q490" s="23" t="s">
        <v>1484</v>
      </c>
      <c r="R490" s="23" t="s">
        <v>1885</v>
      </c>
      <c r="S490" s="23"/>
      <c r="T490" s="23" t="s">
        <v>1164</v>
      </c>
      <c r="U490" s="22" t="s">
        <v>1845</v>
      </c>
      <c r="V490" s="22"/>
      <c r="W490" s="27"/>
      <c r="X490" s="28"/>
      <c r="Y490" s="23"/>
      <c r="Z490" s="23"/>
      <c r="AA490" s="29" t="str">
        <f t="shared" si="7"/>
        <v/>
      </c>
      <c r="AB490" s="22"/>
      <c r="AC490" s="22"/>
      <c r="AD490" s="22"/>
      <c r="AE490" s="22"/>
      <c r="AF490" s="23"/>
      <c r="AG490" s="23"/>
      <c r="AI490" s="20" t="s">
        <v>1886</v>
      </c>
      <c r="AJ490" s="20" t="s">
        <v>517</v>
      </c>
      <c r="AK490" s="20" t="s">
        <v>1146</v>
      </c>
    </row>
    <row r="491" spans="1:37" s="20" customFormat="1" ht="63" customHeight="1" x14ac:dyDescent="0.2">
      <c r="A491" s="21" t="s">
        <v>327</v>
      </c>
      <c r="B491" s="22">
        <v>81101510</v>
      </c>
      <c r="C491" s="23" t="s">
        <v>1908</v>
      </c>
      <c r="D491" s="24">
        <v>43281</v>
      </c>
      <c r="E491" s="23" t="s">
        <v>496</v>
      </c>
      <c r="F491" s="23" t="s">
        <v>1127</v>
      </c>
      <c r="G491" s="23" t="s">
        <v>1842</v>
      </c>
      <c r="H491" s="25">
        <v>300000000</v>
      </c>
      <c r="I491" s="25">
        <v>300000000</v>
      </c>
      <c r="J491" s="23" t="s">
        <v>347</v>
      </c>
      <c r="K491" s="23" t="s">
        <v>45</v>
      </c>
      <c r="L491" s="22" t="s">
        <v>1131</v>
      </c>
      <c r="M491" s="22" t="s">
        <v>1132</v>
      </c>
      <c r="N491" s="21" t="s">
        <v>1149</v>
      </c>
      <c r="O491" s="26" t="s">
        <v>1134</v>
      </c>
      <c r="P491" s="23" t="s">
        <v>1161</v>
      </c>
      <c r="Q491" s="23" t="s">
        <v>1484</v>
      </c>
      <c r="R491" s="23" t="s">
        <v>1885</v>
      </c>
      <c r="S491" s="23"/>
      <c r="T491" s="23" t="s">
        <v>1164</v>
      </c>
      <c r="U491" s="22" t="s">
        <v>1845</v>
      </c>
      <c r="V491" s="22"/>
      <c r="W491" s="27"/>
      <c r="X491" s="28"/>
      <c r="Y491" s="23"/>
      <c r="Z491" s="23"/>
      <c r="AA491" s="29" t="str">
        <f t="shared" si="7"/>
        <v/>
      </c>
      <c r="AB491" s="22"/>
      <c r="AC491" s="22"/>
      <c r="AD491" s="22"/>
      <c r="AE491" s="22"/>
      <c r="AF491" s="23"/>
      <c r="AG491" s="23"/>
      <c r="AI491" s="20" t="s">
        <v>1247</v>
      </c>
      <c r="AJ491" s="20" t="s">
        <v>47</v>
      </c>
      <c r="AK491" s="20" t="s">
        <v>1158</v>
      </c>
    </row>
    <row r="492" spans="1:37" s="20" customFormat="1" ht="63" customHeight="1" x14ac:dyDescent="0.2">
      <c r="A492" s="21" t="s">
        <v>327</v>
      </c>
      <c r="B492" s="22" t="s">
        <v>1128</v>
      </c>
      <c r="C492" s="23" t="s">
        <v>1909</v>
      </c>
      <c r="D492" s="24">
        <v>43281</v>
      </c>
      <c r="E492" s="23" t="s">
        <v>496</v>
      </c>
      <c r="F492" s="23" t="s">
        <v>677</v>
      </c>
      <c r="G492" s="23" t="s">
        <v>1842</v>
      </c>
      <c r="H492" s="25">
        <v>1771209563.4000001</v>
      </c>
      <c r="I492" s="25">
        <v>1771209563.4000001</v>
      </c>
      <c r="J492" s="23" t="s">
        <v>347</v>
      </c>
      <c r="K492" s="23" t="s">
        <v>45</v>
      </c>
      <c r="L492" s="22" t="s">
        <v>1131</v>
      </c>
      <c r="M492" s="22" t="s">
        <v>1132</v>
      </c>
      <c r="N492" s="21" t="s">
        <v>1149</v>
      </c>
      <c r="O492" s="26" t="s">
        <v>1134</v>
      </c>
      <c r="P492" s="23" t="s">
        <v>1161</v>
      </c>
      <c r="Q492" s="23" t="s">
        <v>1484</v>
      </c>
      <c r="R492" s="23" t="s">
        <v>1163</v>
      </c>
      <c r="S492" s="23"/>
      <c r="T492" s="23" t="s">
        <v>1164</v>
      </c>
      <c r="U492" s="22" t="s">
        <v>1845</v>
      </c>
      <c r="V492" s="22"/>
      <c r="W492" s="27"/>
      <c r="X492" s="28"/>
      <c r="Y492" s="23"/>
      <c r="Z492" s="23"/>
      <c r="AA492" s="29" t="str">
        <f t="shared" si="7"/>
        <v/>
      </c>
      <c r="AB492" s="22"/>
      <c r="AC492" s="22"/>
      <c r="AD492" s="22"/>
      <c r="AE492" s="22"/>
      <c r="AF492" s="23"/>
      <c r="AG492" s="23"/>
      <c r="AI492" s="20" t="s">
        <v>1886</v>
      </c>
      <c r="AJ492" s="20" t="s">
        <v>517</v>
      </c>
      <c r="AK492" s="20" t="s">
        <v>1146</v>
      </c>
    </row>
    <row r="493" spans="1:37" s="20" customFormat="1" ht="63" customHeight="1" x14ac:dyDescent="0.2">
      <c r="A493" s="21" t="s">
        <v>327</v>
      </c>
      <c r="B493" s="22">
        <v>81101510</v>
      </c>
      <c r="C493" s="23" t="s">
        <v>1910</v>
      </c>
      <c r="D493" s="24">
        <v>43281</v>
      </c>
      <c r="E493" s="23" t="s">
        <v>496</v>
      </c>
      <c r="F493" s="23" t="s">
        <v>1127</v>
      </c>
      <c r="G493" s="23" t="s">
        <v>1842</v>
      </c>
      <c r="H493" s="25">
        <v>196801062.60000002</v>
      </c>
      <c r="I493" s="25">
        <v>196801062.60000002</v>
      </c>
      <c r="J493" s="23" t="s">
        <v>347</v>
      </c>
      <c r="K493" s="23" t="s">
        <v>45</v>
      </c>
      <c r="L493" s="22" t="s">
        <v>1131</v>
      </c>
      <c r="M493" s="22" t="s">
        <v>1132</v>
      </c>
      <c r="N493" s="21" t="s">
        <v>1149</v>
      </c>
      <c r="O493" s="26" t="s">
        <v>1134</v>
      </c>
      <c r="P493" s="23" t="s">
        <v>1161</v>
      </c>
      <c r="Q493" s="23" t="s">
        <v>1484</v>
      </c>
      <c r="R493" s="23" t="s">
        <v>1163</v>
      </c>
      <c r="S493" s="23"/>
      <c r="T493" s="23" t="s">
        <v>1164</v>
      </c>
      <c r="U493" s="22" t="s">
        <v>1845</v>
      </c>
      <c r="V493" s="22"/>
      <c r="W493" s="27"/>
      <c r="X493" s="28"/>
      <c r="Y493" s="23"/>
      <c r="Z493" s="23"/>
      <c r="AA493" s="29" t="str">
        <f t="shared" si="7"/>
        <v/>
      </c>
      <c r="AB493" s="22"/>
      <c r="AC493" s="22"/>
      <c r="AD493" s="22"/>
      <c r="AE493" s="22"/>
      <c r="AF493" s="23"/>
      <c r="AG493" s="23"/>
      <c r="AI493" s="20" t="s">
        <v>1247</v>
      </c>
      <c r="AJ493" s="20" t="s">
        <v>47</v>
      </c>
      <c r="AK493" s="20" t="s">
        <v>1158</v>
      </c>
    </row>
    <row r="494" spans="1:37" s="20" customFormat="1" ht="63" customHeight="1" x14ac:dyDescent="0.2">
      <c r="A494" s="21" t="s">
        <v>327</v>
      </c>
      <c r="B494" s="22">
        <v>81101510</v>
      </c>
      <c r="C494" s="23" t="s">
        <v>1911</v>
      </c>
      <c r="D494" s="24">
        <v>42809</v>
      </c>
      <c r="E494" s="23" t="s">
        <v>1912</v>
      </c>
      <c r="F494" s="23" t="s">
        <v>1127</v>
      </c>
      <c r="G494" s="23" t="s">
        <v>1472</v>
      </c>
      <c r="H494" s="25">
        <f>1470000000+703136238</f>
        <v>2173136238</v>
      </c>
      <c r="I494" s="25">
        <v>703136238</v>
      </c>
      <c r="J494" s="23" t="s">
        <v>347</v>
      </c>
      <c r="K494" s="23" t="s">
        <v>45</v>
      </c>
      <c r="L494" s="22" t="s">
        <v>1131</v>
      </c>
      <c r="M494" s="22" t="s">
        <v>1132</v>
      </c>
      <c r="N494" s="21" t="s">
        <v>1149</v>
      </c>
      <c r="O494" s="26" t="s">
        <v>1134</v>
      </c>
      <c r="P494" s="23" t="s">
        <v>1268</v>
      </c>
      <c r="Q494" s="23" t="s">
        <v>1551</v>
      </c>
      <c r="R494" s="23" t="s">
        <v>1913</v>
      </c>
      <c r="S494" s="23" t="s">
        <v>1914</v>
      </c>
      <c r="T494" s="23" t="s">
        <v>1915</v>
      </c>
      <c r="U494" s="22" t="s">
        <v>1916</v>
      </c>
      <c r="V494" s="22">
        <v>6985</v>
      </c>
      <c r="W494" s="27" t="s">
        <v>1917</v>
      </c>
      <c r="X494" s="28">
        <v>42879.705555555556</v>
      </c>
      <c r="Y494" s="23" t="s">
        <v>1918</v>
      </c>
      <c r="Z494" s="23">
        <v>4600007123</v>
      </c>
      <c r="AA494" s="29">
        <f t="shared" si="7"/>
        <v>1</v>
      </c>
      <c r="AB494" s="22" t="s">
        <v>1919</v>
      </c>
      <c r="AC494" s="22">
        <v>42979</v>
      </c>
      <c r="AD494" s="22">
        <v>43003</v>
      </c>
      <c r="AE494" s="22">
        <v>43084</v>
      </c>
      <c r="AF494" s="23" t="s">
        <v>1780</v>
      </c>
      <c r="AG494" s="23" t="s">
        <v>1920</v>
      </c>
      <c r="AH494" s="20">
        <v>9</v>
      </c>
      <c r="AI494" s="20" t="s">
        <v>1921</v>
      </c>
      <c r="AJ494" s="20" t="s">
        <v>47</v>
      </c>
      <c r="AK494" s="20" t="s">
        <v>1579</v>
      </c>
    </row>
    <row r="495" spans="1:37" s="20" customFormat="1" ht="63" customHeight="1" x14ac:dyDescent="0.2">
      <c r="A495" s="21" t="s">
        <v>327</v>
      </c>
      <c r="B495" s="22" t="s">
        <v>1922</v>
      </c>
      <c r="C495" s="23" t="s">
        <v>1923</v>
      </c>
      <c r="D495" s="24">
        <v>43191</v>
      </c>
      <c r="E495" s="23" t="s">
        <v>1457</v>
      </c>
      <c r="F495" s="23" t="s">
        <v>348</v>
      </c>
      <c r="G495" s="23" t="s">
        <v>352</v>
      </c>
      <c r="H495" s="25">
        <v>6000000</v>
      </c>
      <c r="I495" s="25">
        <v>6000000</v>
      </c>
      <c r="J495" s="23" t="s">
        <v>347</v>
      </c>
      <c r="K495" s="23" t="s">
        <v>45</v>
      </c>
      <c r="L495" s="22" t="s">
        <v>1131</v>
      </c>
      <c r="M495" s="22" t="s">
        <v>1132</v>
      </c>
      <c r="N495" s="21" t="s">
        <v>1149</v>
      </c>
      <c r="O495" s="26" t="s">
        <v>1134</v>
      </c>
      <c r="P495" s="23" t="s">
        <v>1268</v>
      </c>
      <c r="Q495" s="23" t="s">
        <v>1551</v>
      </c>
      <c r="R495" s="23" t="s">
        <v>1552</v>
      </c>
      <c r="S495" s="23">
        <v>180036001</v>
      </c>
      <c r="T495" s="23" t="s">
        <v>1553</v>
      </c>
      <c r="U495" s="22" t="s">
        <v>1554</v>
      </c>
      <c r="V495" s="22"/>
      <c r="W495" s="27"/>
      <c r="X495" s="28"/>
      <c r="Y495" s="23"/>
      <c r="Z495" s="23"/>
      <c r="AA495" s="29" t="str">
        <f t="shared" si="7"/>
        <v/>
      </c>
      <c r="AB495" s="22"/>
      <c r="AC495" s="22"/>
      <c r="AD495" s="22"/>
      <c r="AE495" s="22"/>
      <c r="AF495" s="23"/>
      <c r="AG495" s="23" t="s">
        <v>1924</v>
      </c>
      <c r="AI495" s="20" t="s">
        <v>1634</v>
      </c>
      <c r="AJ495" s="20" t="s">
        <v>47</v>
      </c>
      <c r="AK495" s="20" t="s">
        <v>1158</v>
      </c>
    </row>
    <row r="496" spans="1:37" s="20" customFormat="1" ht="63" customHeight="1" x14ac:dyDescent="0.2">
      <c r="A496" s="21" t="s">
        <v>327</v>
      </c>
      <c r="B496" s="22" t="s">
        <v>1922</v>
      </c>
      <c r="C496" s="23" t="s">
        <v>1925</v>
      </c>
      <c r="D496" s="24">
        <v>43191</v>
      </c>
      <c r="E496" s="23" t="s">
        <v>1457</v>
      </c>
      <c r="F496" s="23" t="s">
        <v>348</v>
      </c>
      <c r="G496" s="23" t="s">
        <v>352</v>
      </c>
      <c r="H496" s="25">
        <v>8000000</v>
      </c>
      <c r="I496" s="25">
        <v>8000000</v>
      </c>
      <c r="J496" s="23" t="s">
        <v>347</v>
      </c>
      <c r="K496" s="23" t="s">
        <v>45</v>
      </c>
      <c r="L496" s="22" t="s">
        <v>1131</v>
      </c>
      <c r="M496" s="22" t="s">
        <v>1132</v>
      </c>
      <c r="N496" s="21" t="s">
        <v>1149</v>
      </c>
      <c r="O496" s="26" t="s">
        <v>1134</v>
      </c>
      <c r="P496" s="23" t="s">
        <v>1268</v>
      </c>
      <c r="Q496" s="23" t="s">
        <v>1551</v>
      </c>
      <c r="R496" s="23" t="s">
        <v>1552</v>
      </c>
      <c r="S496" s="23">
        <v>180036001</v>
      </c>
      <c r="T496" s="23" t="s">
        <v>1553</v>
      </c>
      <c r="U496" s="22" t="s">
        <v>1554</v>
      </c>
      <c r="V496" s="22"/>
      <c r="W496" s="27"/>
      <c r="X496" s="28"/>
      <c r="Y496" s="23"/>
      <c r="Z496" s="23"/>
      <c r="AA496" s="29" t="str">
        <f t="shared" si="7"/>
        <v/>
      </c>
      <c r="AB496" s="22"/>
      <c r="AC496" s="22"/>
      <c r="AD496" s="22"/>
      <c r="AE496" s="22"/>
      <c r="AF496" s="23"/>
      <c r="AG496" s="23" t="s">
        <v>1924</v>
      </c>
      <c r="AI496" s="20" t="s">
        <v>1634</v>
      </c>
      <c r="AJ496" s="20" t="s">
        <v>47</v>
      </c>
      <c r="AK496" s="20" t="s">
        <v>1158</v>
      </c>
    </row>
    <row r="497" spans="1:37" s="20" customFormat="1" ht="63" customHeight="1" x14ac:dyDescent="0.2">
      <c r="A497" s="21" t="s">
        <v>327</v>
      </c>
      <c r="B497" s="22" t="s">
        <v>1926</v>
      </c>
      <c r="C497" s="23" t="s">
        <v>1927</v>
      </c>
      <c r="D497" s="24">
        <v>43191</v>
      </c>
      <c r="E497" s="23" t="s">
        <v>1457</v>
      </c>
      <c r="F497" s="23" t="s">
        <v>348</v>
      </c>
      <c r="G497" s="23" t="s">
        <v>352</v>
      </c>
      <c r="H497" s="25">
        <v>16000000</v>
      </c>
      <c r="I497" s="25">
        <v>16000000</v>
      </c>
      <c r="J497" s="23" t="s">
        <v>347</v>
      </c>
      <c r="K497" s="23" t="s">
        <v>45</v>
      </c>
      <c r="L497" s="22" t="s">
        <v>1131</v>
      </c>
      <c r="M497" s="22" t="s">
        <v>1132</v>
      </c>
      <c r="N497" s="21" t="s">
        <v>1149</v>
      </c>
      <c r="O497" s="26" t="s">
        <v>1134</v>
      </c>
      <c r="P497" s="23" t="s">
        <v>1268</v>
      </c>
      <c r="Q497" s="23" t="s">
        <v>1551</v>
      </c>
      <c r="R497" s="23" t="s">
        <v>1552</v>
      </c>
      <c r="S497" s="23">
        <v>180036001</v>
      </c>
      <c r="T497" s="23" t="s">
        <v>1553</v>
      </c>
      <c r="U497" s="22" t="s">
        <v>1554</v>
      </c>
      <c r="V497" s="22"/>
      <c r="W497" s="27"/>
      <c r="X497" s="28"/>
      <c r="Y497" s="23"/>
      <c r="Z497" s="23"/>
      <c r="AA497" s="29" t="str">
        <f t="shared" si="7"/>
        <v/>
      </c>
      <c r="AB497" s="22"/>
      <c r="AC497" s="22"/>
      <c r="AD497" s="22"/>
      <c r="AE497" s="22"/>
      <c r="AF497" s="23"/>
      <c r="AG497" s="23" t="s">
        <v>1924</v>
      </c>
      <c r="AI497" s="20" t="s">
        <v>1634</v>
      </c>
      <c r="AJ497" s="20" t="s">
        <v>47</v>
      </c>
      <c r="AK497" s="20" t="s">
        <v>1158</v>
      </c>
    </row>
    <row r="498" spans="1:37" s="20" customFormat="1" ht="63" customHeight="1" x14ac:dyDescent="0.2">
      <c r="A498" s="21" t="s">
        <v>327</v>
      </c>
      <c r="B498" s="22" t="s">
        <v>1928</v>
      </c>
      <c r="C498" s="23" t="s">
        <v>1929</v>
      </c>
      <c r="D498" s="24">
        <v>43191</v>
      </c>
      <c r="E498" s="23" t="s">
        <v>1457</v>
      </c>
      <c r="F498" s="23" t="s">
        <v>348</v>
      </c>
      <c r="G498" s="23" t="s">
        <v>352</v>
      </c>
      <c r="H498" s="25">
        <v>1500000</v>
      </c>
      <c r="I498" s="25">
        <v>1500000</v>
      </c>
      <c r="J498" s="23" t="s">
        <v>347</v>
      </c>
      <c r="K498" s="23" t="s">
        <v>45</v>
      </c>
      <c r="L498" s="22" t="s">
        <v>1131</v>
      </c>
      <c r="M498" s="22" t="s">
        <v>1132</v>
      </c>
      <c r="N498" s="21" t="s">
        <v>1149</v>
      </c>
      <c r="O498" s="26" t="s">
        <v>1134</v>
      </c>
      <c r="P498" s="23" t="s">
        <v>1268</v>
      </c>
      <c r="Q498" s="23" t="s">
        <v>1551</v>
      </c>
      <c r="R498" s="23" t="s">
        <v>1552</v>
      </c>
      <c r="S498" s="23">
        <v>180036001</v>
      </c>
      <c r="T498" s="23" t="s">
        <v>1553</v>
      </c>
      <c r="U498" s="22" t="s">
        <v>1554</v>
      </c>
      <c r="V498" s="22"/>
      <c r="W498" s="27"/>
      <c r="X498" s="28"/>
      <c r="Y498" s="23"/>
      <c r="Z498" s="23"/>
      <c r="AA498" s="29" t="str">
        <f t="shared" si="7"/>
        <v/>
      </c>
      <c r="AB498" s="22"/>
      <c r="AC498" s="22"/>
      <c r="AD498" s="22"/>
      <c r="AE498" s="22"/>
      <c r="AF498" s="23"/>
      <c r="AG498" s="23" t="s">
        <v>1924</v>
      </c>
      <c r="AI498" s="20" t="s">
        <v>1634</v>
      </c>
      <c r="AJ498" s="20" t="s">
        <v>47</v>
      </c>
      <c r="AK498" s="20" t="s">
        <v>1158</v>
      </c>
    </row>
    <row r="499" spans="1:37" s="20" customFormat="1" ht="63" customHeight="1" x14ac:dyDescent="0.2">
      <c r="A499" s="21" t="s">
        <v>327</v>
      </c>
      <c r="B499" s="22" t="s">
        <v>1930</v>
      </c>
      <c r="C499" s="23" t="s">
        <v>1931</v>
      </c>
      <c r="D499" s="24">
        <v>43191</v>
      </c>
      <c r="E499" s="23" t="s">
        <v>1457</v>
      </c>
      <c r="F499" s="23" t="s">
        <v>348</v>
      </c>
      <c r="G499" s="23" t="s">
        <v>352</v>
      </c>
      <c r="H499" s="25">
        <v>350000</v>
      </c>
      <c r="I499" s="25">
        <v>350000</v>
      </c>
      <c r="J499" s="23" t="s">
        <v>347</v>
      </c>
      <c r="K499" s="23" t="s">
        <v>45</v>
      </c>
      <c r="L499" s="22" t="s">
        <v>1131</v>
      </c>
      <c r="M499" s="22" t="s">
        <v>1132</v>
      </c>
      <c r="N499" s="21" t="s">
        <v>1149</v>
      </c>
      <c r="O499" s="26" t="s">
        <v>1134</v>
      </c>
      <c r="P499" s="23" t="s">
        <v>1268</v>
      </c>
      <c r="Q499" s="23" t="s">
        <v>1551</v>
      </c>
      <c r="R499" s="23" t="s">
        <v>1552</v>
      </c>
      <c r="S499" s="23">
        <v>180036001</v>
      </c>
      <c r="T499" s="23" t="s">
        <v>1553</v>
      </c>
      <c r="U499" s="22" t="s">
        <v>1554</v>
      </c>
      <c r="V499" s="22"/>
      <c r="W499" s="27"/>
      <c r="X499" s="28"/>
      <c r="Y499" s="23"/>
      <c r="Z499" s="23"/>
      <c r="AA499" s="29" t="str">
        <f t="shared" si="7"/>
        <v/>
      </c>
      <c r="AB499" s="22"/>
      <c r="AC499" s="22"/>
      <c r="AD499" s="22"/>
      <c r="AE499" s="22"/>
      <c r="AF499" s="23"/>
      <c r="AG499" s="23" t="s">
        <v>1924</v>
      </c>
      <c r="AI499" s="20" t="s">
        <v>1634</v>
      </c>
      <c r="AJ499" s="20" t="s">
        <v>47</v>
      </c>
      <c r="AK499" s="20" t="s">
        <v>1158</v>
      </c>
    </row>
    <row r="500" spans="1:37" s="20" customFormat="1" ht="63" customHeight="1" x14ac:dyDescent="0.2">
      <c r="A500" s="21" t="s">
        <v>327</v>
      </c>
      <c r="B500" s="22" t="s">
        <v>1930</v>
      </c>
      <c r="C500" s="23" t="s">
        <v>1932</v>
      </c>
      <c r="D500" s="24">
        <v>43191</v>
      </c>
      <c r="E500" s="23" t="s">
        <v>1457</v>
      </c>
      <c r="F500" s="23" t="s">
        <v>348</v>
      </c>
      <c r="G500" s="23" t="s">
        <v>352</v>
      </c>
      <c r="H500" s="25">
        <v>380000</v>
      </c>
      <c r="I500" s="25">
        <v>380000</v>
      </c>
      <c r="J500" s="23" t="s">
        <v>347</v>
      </c>
      <c r="K500" s="23" t="s">
        <v>45</v>
      </c>
      <c r="L500" s="22" t="s">
        <v>1131</v>
      </c>
      <c r="M500" s="22" t="s">
        <v>1132</v>
      </c>
      <c r="N500" s="21" t="s">
        <v>1149</v>
      </c>
      <c r="O500" s="26" t="s">
        <v>1134</v>
      </c>
      <c r="P500" s="23" t="s">
        <v>1268</v>
      </c>
      <c r="Q500" s="23" t="s">
        <v>1551</v>
      </c>
      <c r="R500" s="23" t="s">
        <v>1552</v>
      </c>
      <c r="S500" s="23">
        <v>180036001</v>
      </c>
      <c r="T500" s="23" t="s">
        <v>1553</v>
      </c>
      <c r="U500" s="22" t="s">
        <v>1554</v>
      </c>
      <c r="V500" s="22"/>
      <c r="W500" s="27"/>
      <c r="X500" s="28"/>
      <c r="Y500" s="23"/>
      <c r="Z500" s="23"/>
      <c r="AA500" s="29" t="str">
        <f t="shared" si="7"/>
        <v/>
      </c>
      <c r="AB500" s="22"/>
      <c r="AC500" s="22"/>
      <c r="AD500" s="22"/>
      <c r="AE500" s="22"/>
      <c r="AF500" s="23"/>
      <c r="AG500" s="23" t="s">
        <v>1924</v>
      </c>
      <c r="AI500" s="20" t="s">
        <v>1634</v>
      </c>
      <c r="AJ500" s="20" t="s">
        <v>47</v>
      </c>
      <c r="AK500" s="20" t="s">
        <v>1158</v>
      </c>
    </row>
    <row r="501" spans="1:37" s="20" customFormat="1" ht="63" customHeight="1" x14ac:dyDescent="0.2">
      <c r="A501" s="21" t="s">
        <v>327</v>
      </c>
      <c r="B501" s="22">
        <v>81112501</v>
      </c>
      <c r="C501" s="23" t="s">
        <v>1933</v>
      </c>
      <c r="D501" s="24">
        <v>43191</v>
      </c>
      <c r="E501" s="23" t="s">
        <v>1457</v>
      </c>
      <c r="F501" s="23" t="s">
        <v>348</v>
      </c>
      <c r="G501" s="23" t="s">
        <v>352</v>
      </c>
      <c r="H501" s="25">
        <v>20000000</v>
      </c>
      <c r="I501" s="25">
        <v>20000000</v>
      </c>
      <c r="J501" s="23" t="s">
        <v>347</v>
      </c>
      <c r="K501" s="23" t="s">
        <v>45</v>
      </c>
      <c r="L501" s="22" t="s">
        <v>1131</v>
      </c>
      <c r="M501" s="22" t="s">
        <v>1132</v>
      </c>
      <c r="N501" s="21" t="s">
        <v>1149</v>
      </c>
      <c r="O501" s="26" t="s">
        <v>1134</v>
      </c>
      <c r="P501" s="23" t="s">
        <v>1268</v>
      </c>
      <c r="Q501" s="23" t="s">
        <v>1551</v>
      </c>
      <c r="R501" s="23" t="s">
        <v>1552</v>
      </c>
      <c r="S501" s="23">
        <v>180036001</v>
      </c>
      <c r="T501" s="23" t="s">
        <v>1553</v>
      </c>
      <c r="U501" s="22" t="s">
        <v>1554</v>
      </c>
      <c r="V501" s="22"/>
      <c r="W501" s="27"/>
      <c r="X501" s="28"/>
      <c r="Y501" s="23"/>
      <c r="Z501" s="23"/>
      <c r="AA501" s="29" t="str">
        <f t="shared" si="7"/>
        <v/>
      </c>
      <c r="AB501" s="22"/>
      <c r="AC501" s="22"/>
      <c r="AD501" s="22"/>
      <c r="AE501" s="22"/>
      <c r="AF501" s="23"/>
      <c r="AG501" s="23" t="s">
        <v>1562</v>
      </c>
      <c r="AI501" s="20" t="s">
        <v>1556</v>
      </c>
      <c r="AJ501" s="20" t="s">
        <v>47</v>
      </c>
      <c r="AK501" s="20" t="s">
        <v>1158</v>
      </c>
    </row>
    <row r="502" spans="1:37" s="20" customFormat="1" ht="63" customHeight="1" x14ac:dyDescent="0.2">
      <c r="A502" s="21" t="s">
        <v>328</v>
      </c>
      <c r="B502" s="22">
        <v>50193000</v>
      </c>
      <c r="C502" s="23" t="s">
        <v>1934</v>
      </c>
      <c r="D502" s="24">
        <v>43049</v>
      </c>
      <c r="E502" s="23" t="s">
        <v>1935</v>
      </c>
      <c r="F502" s="23" t="s">
        <v>487</v>
      </c>
      <c r="G502" s="23" t="s">
        <v>352</v>
      </c>
      <c r="H502" s="25">
        <v>200439664</v>
      </c>
      <c r="I502" s="25">
        <v>200439664</v>
      </c>
      <c r="J502" s="23" t="s">
        <v>49</v>
      </c>
      <c r="K502" s="23" t="s">
        <v>1936</v>
      </c>
      <c r="L502" s="22" t="s">
        <v>1937</v>
      </c>
      <c r="M502" s="22" t="s">
        <v>1938</v>
      </c>
      <c r="N502" s="21">
        <v>3835465</v>
      </c>
      <c r="O502" s="26" t="s">
        <v>1939</v>
      </c>
      <c r="P502" s="23" t="s">
        <v>1940</v>
      </c>
      <c r="Q502" s="23" t="s">
        <v>1941</v>
      </c>
      <c r="R502" s="23" t="s">
        <v>1942</v>
      </c>
      <c r="S502" s="23" t="s">
        <v>1943</v>
      </c>
      <c r="T502" s="23" t="s">
        <v>1941</v>
      </c>
      <c r="U502" s="22" t="s">
        <v>1944</v>
      </c>
      <c r="V502" s="22" t="s">
        <v>1945</v>
      </c>
      <c r="W502" s="27" t="s">
        <v>1945</v>
      </c>
      <c r="X502" s="28">
        <v>43050</v>
      </c>
      <c r="Y502" s="23">
        <v>2017060093032</v>
      </c>
      <c r="Z502" s="23" t="s">
        <v>1945</v>
      </c>
      <c r="AA502" s="29">
        <f t="shared" si="7"/>
        <v>1</v>
      </c>
      <c r="AB502" s="22" t="s">
        <v>1946</v>
      </c>
      <c r="AC502" s="22" t="s">
        <v>317</v>
      </c>
      <c r="AD502" s="22" t="s">
        <v>45</v>
      </c>
      <c r="AE502" s="22" t="s">
        <v>1947</v>
      </c>
      <c r="AF502" s="23" t="s">
        <v>47</v>
      </c>
      <c r="AG502" s="23" t="s">
        <v>1948</v>
      </c>
    </row>
    <row r="503" spans="1:37" s="20" customFormat="1" ht="63" customHeight="1" x14ac:dyDescent="0.2">
      <c r="A503" s="21" t="s">
        <v>328</v>
      </c>
      <c r="B503" s="22">
        <v>50193000</v>
      </c>
      <c r="C503" s="23" t="s">
        <v>1949</v>
      </c>
      <c r="D503" s="24">
        <v>43049</v>
      </c>
      <c r="E503" s="23" t="s">
        <v>1935</v>
      </c>
      <c r="F503" s="23" t="s">
        <v>487</v>
      </c>
      <c r="G503" s="23" t="s">
        <v>352</v>
      </c>
      <c r="H503" s="25">
        <v>30905890</v>
      </c>
      <c r="I503" s="25">
        <v>30905890</v>
      </c>
      <c r="J503" s="23" t="s">
        <v>49</v>
      </c>
      <c r="K503" s="23" t="s">
        <v>1936</v>
      </c>
      <c r="L503" s="22" t="s">
        <v>1937</v>
      </c>
      <c r="M503" s="22" t="s">
        <v>1938</v>
      </c>
      <c r="N503" s="21">
        <v>3835465</v>
      </c>
      <c r="O503" s="26" t="s">
        <v>1939</v>
      </c>
      <c r="P503" s="23" t="s">
        <v>1940</v>
      </c>
      <c r="Q503" s="23" t="s">
        <v>1941</v>
      </c>
      <c r="R503" s="23" t="s">
        <v>1942</v>
      </c>
      <c r="S503" s="23" t="s">
        <v>1943</v>
      </c>
      <c r="T503" s="23" t="s">
        <v>1941</v>
      </c>
      <c r="U503" s="22" t="s">
        <v>1944</v>
      </c>
      <c r="V503" s="22" t="s">
        <v>1950</v>
      </c>
      <c r="W503" s="27" t="s">
        <v>1950</v>
      </c>
      <c r="X503" s="28">
        <v>43050</v>
      </c>
      <c r="Y503" s="23">
        <v>2017060093032</v>
      </c>
      <c r="Z503" s="23" t="s">
        <v>1950</v>
      </c>
      <c r="AA503" s="29">
        <f t="shared" si="7"/>
        <v>1</v>
      </c>
      <c r="AB503" s="22" t="s">
        <v>1951</v>
      </c>
      <c r="AC503" s="22" t="s">
        <v>317</v>
      </c>
      <c r="AD503" s="22" t="s">
        <v>45</v>
      </c>
      <c r="AE503" s="22" t="s">
        <v>1947</v>
      </c>
      <c r="AF503" s="23" t="s">
        <v>47</v>
      </c>
      <c r="AG503" s="23" t="s">
        <v>1948</v>
      </c>
    </row>
    <row r="504" spans="1:37" s="20" customFormat="1" ht="63" customHeight="1" x14ac:dyDescent="0.2">
      <c r="A504" s="21" t="s">
        <v>328</v>
      </c>
      <c r="B504" s="22">
        <v>50193000</v>
      </c>
      <c r="C504" s="23" t="s">
        <v>1952</v>
      </c>
      <c r="D504" s="24">
        <v>43049</v>
      </c>
      <c r="E504" s="23" t="s">
        <v>1935</v>
      </c>
      <c r="F504" s="23" t="s">
        <v>487</v>
      </c>
      <c r="G504" s="23" t="s">
        <v>352</v>
      </c>
      <c r="H504" s="25">
        <v>62579730</v>
      </c>
      <c r="I504" s="25">
        <v>62579730</v>
      </c>
      <c r="J504" s="23" t="s">
        <v>49</v>
      </c>
      <c r="K504" s="23" t="s">
        <v>1936</v>
      </c>
      <c r="L504" s="22" t="s">
        <v>1937</v>
      </c>
      <c r="M504" s="22" t="s">
        <v>1938</v>
      </c>
      <c r="N504" s="21">
        <v>3835465</v>
      </c>
      <c r="O504" s="26" t="s">
        <v>1939</v>
      </c>
      <c r="P504" s="23" t="s">
        <v>1940</v>
      </c>
      <c r="Q504" s="23" t="s">
        <v>1941</v>
      </c>
      <c r="R504" s="23" t="s">
        <v>1942</v>
      </c>
      <c r="S504" s="23" t="s">
        <v>1943</v>
      </c>
      <c r="T504" s="23" t="s">
        <v>1941</v>
      </c>
      <c r="U504" s="22" t="s">
        <v>1944</v>
      </c>
      <c r="V504" s="22" t="s">
        <v>1953</v>
      </c>
      <c r="W504" s="27" t="s">
        <v>1953</v>
      </c>
      <c r="X504" s="28">
        <v>43050</v>
      </c>
      <c r="Y504" s="23">
        <v>2017060093032</v>
      </c>
      <c r="Z504" s="23" t="s">
        <v>1953</v>
      </c>
      <c r="AA504" s="29">
        <f t="shared" si="7"/>
        <v>1</v>
      </c>
      <c r="AB504" s="22" t="s">
        <v>1954</v>
      </c>
      <c r="AC504" s="22" t="s">
        <v>317</v>
      </c>
      <c r="AD504" s="22" t="s">
        <v>45</v>
      </c>
      <c r="AE504" s="22" t="s">
        <v>1947</v>
      </c>
      <c r="AF504" s="23" t="s">
        <v>47</v>
      </c>
      <c r="AG504" s="23" t="s">
        <v>1948</v>
      </c>
    </row>
    <row r="505" spans="1:37" s="20" customFormat="1" ht="63" customHeight="1" x14ac:dyDescent="0.2">
      <c r="A505" s="21" t="s">
        <v>328</v>
      </c>
      <c r="B505" s="22">
        <v>50193000</v>
      </c>
      <c r="C505" s="23" t="s">
        <v>1955</v>
      </c>
      <c r="D505" s="24">
        <v>43049</v>
      </c>
      <c r="E505" s="23" t="s">
        <v>1935</v>
      </c>
      <c r="F505" s="23" t="s">
        <v>487</v>
      </c>
      <c r="G505" s="23" t="s">
        <v>352</v>
      </c>
      <c r="H505" s="25">
        <v>299911360</v>
      </c>
      <c r="I505" s="25">
        <v>299911360</v>
      </c>
      <c r="J505" s="23" t="s">
        <v>49</v>
      </c>
      <c r="K505" s="23" t="s">
        <v>1936</v>
      </c>
      <c r="L505" s="22" t="s">
        <v>1937</v>
      </c>
      <c r="M505" s="22" t="s">
        <v>1938</v>
      </c>
      <c r="N505" s="21">
        <v>3835465</v>
      </c>
      <c r="O505" s="26" t="s">
        <v>1939</v>
      </c>
      <c r="P505" s="23" t="s">
        <v>1940</v>
      </c>
      <c r="Q505" s="23" t="s">
        <v>1941</v>
      </c>
      <c r="R505" s="23" t="s">
        <v>1942</v>
      </c>
      <c r="S505" s="23" t="s">
        <v>1943</v>
      </c>
      <c r="T505" s="23" t="s">
        <v>1941</v>
      </c>
      <c r="U505" s="22" t="s">
        <v>1944</v>
      </c>
      <c r="V505" s="22" t="s">
        <v>1956</v>
      </c>
      <c r="W505" s="27" t="s">
        <v>1956</v>
      </c>
      <c r="X505" s="28">
        <v>43050</v>
      </c>
      <c r="Y505" s="23">
        <v>2017060093032</v>
      </c>
      <c r="Z505" s="23" t="s">
        <v>1956</v>
      </c>
      <c r="AA505" s="29">
        <f t="shared" si="7"/>
        <v>1</v>
      </c>
      <c r="AB505" s="22" t="s">
        <v>1957</v>
      </c>
      <c r="AC505" s="22" t="s">
        <v>317</v>
      </c>
      <c r="AD505" s="22" t="s">
        <v>45</v>
      </c>
      <c r="AE505" s="22" t="s">
        <v>1947</v>
      </c>
      <c r="AF505" s="23" t="s">
        <v>47</v>
      </c>
      <c r="AG505" s="23" t="s">
        <v>1948</v>
      </c>
    </row>
    <row r="506" spans="1:37" s="20" customFormat="1" ht="63" customHeight="1" x14ac:dyDescent="0.2">
      <c r="A506" s="21" t="s">
        <v>328</v>
      </c>
      <c r="B506" s="22">
        <v>50193000</v>
      </c>
      <c r="C506" s="23" t="s">
        <v>1958</v>
      </c>
      <c r="D506" s="24">
        <v>43049</v>
      </c>
      <c r="E506" s="23" t="s">
        <v>1935</v>
      </c>
      <c r="F506" s="23" t="s">
        <v>487</v>
      </c>
      <c r="G506" s="23" t="s">
        <v>352</v>
      </c>
      <c r="H506" s="25">
        <v>158130390</v>
      </c>
      <c r="I506" s="25">
        <v>158130390</v>
      </c>
      <c r="J506" s="23" t="s">
        <v>49</v>
      </c>
      <c r="K506" s="23" t="s">
        <v>1936</v>
      </c>
      <c r="L506" s="22" t="s">
        <v>1937</v>
      </c>
      <c r="M506" s="22" t="s">
        <v>1938</v>
      </c>
      <c r="N506" s="21">
        <v>3835465</v>
      </c>
      <c r="O506" s="26" t="s">
        <v>1939</v>
      </c>
      <c r="P506" s="23" t="s">
        <v>1940</v>
      </c>
      <c r="Q506" s="23" t="s">
        <v>1941</v>
      </c>
      <c r="R506" s="23" t="s">
        <v>1942</v>
      </c>
      <c r="S506" s="23" t="s">
        <v>1943</v>
      </c>
      <c r="T506" s="23" t="s">
        <v>1941</v>
      </c>
      <c r="U506" s="22" t="s">
        <v>1944</v>
      </c>
      <c r="V506" s="22" t="s">
        <v>1959</v>
      </c>
      <c r="W506" s="27" t="s">
        <v>1959</v>
      </c>
      <c r="X506" s="28">
        <v>43050</v>
      </c>
      <c r="Y506" s="23">
        <v>2017060093032</v>
      </c>
      <c r="Z506" s="23" t="s">
        <v>1959</v>
      </c>
      <c r="AA506" s="29">
        <f t="shared" si="7"/>
        <v>1</v>
      </c>
      <c r="AB506" s="22" t="s">
        <v>1960</v>
      </c>
      <c r="AC506" s="22" t="s">
        <v>317</v>
      </c>
      <c r="AD506" s="22" t="s">
        <v>45</v>
      </c>
      <c r="AE506" s="22" t="s">
        <v>1947</v>
      </c>
      <c r="AF506" s="23" t="s">
        <v>47</v>
      </c>
      <c r="AG506" s="23" t="s">
        <v>1948</v>
      </c>
    </row>
    <row r="507" spans="1:37" s="20" customFormat="1" ht="63" customHeight="1" x14ac:dyDescent="0.2">
      <c r="A507" s="21" t="s">
        <v>328</v>
      </c>
      <c r="B507" s="22">
        <v>50193000</v>
      </c>
      <c r="C507" s="23" t="s">
        <v>1961</v>
      </c>
      <c r="D507" s="24">
        <v>43049</v>
      </c>
      <c r="E507" s="23" t="s">
        <v>1935</v>
      </c>
      <c r="F507" s="23" t="s">
        <v>487</v>
      </c>
      <c r="G507" s="23" t="s">
        <v>352</v>
      </c>
      <c r="H507" s="25">
        <v>340180100</v>
      </c>
      <c r="I507" s="25">
        <v>340180100</v>
      </c>
      <c r="J507" s="23" t="s">
        <v>49</v>
      </c>
      <c r="K507" s="23" t="s">
        <v>1936</v>
      </c>
      <c r="L507" s="22" t="s">
        <v>1937</v>
      </c>
      <c r="M507" s="22" t="s">
        <v>1938</v>
      </c>
      <c r="N507" s="21">
        <v>3835465</v>
      </c>
      <c r="O507" s="26" t="s">
        <v>1939</v>
      </c>
      <c r="P507" s="23" t="s">
        <v>1940</v>
      </c>
      <c r="Q507" s="23" t="s">
        <v>1941</v>
      </c>
      <c r="R507" s="23" t="s">
        <v>1942</v>
      </c>
      <c r="S507" s="23" t="s">
        <v>1943</v>
      </c>
      <c r="T507" s="23" t="s">
        <v>1941</v>
      </c>
      <c r="U507" s="22" t="s">
        <v>1944</v>
      </c>
      <c r="V507" s="22" t="s">
        <v>1962</v>
      </c>
      <c r="W507" s="27" t="s">
        <v>1962</v>
      </c>
      <c r="X507" s="28">
        <v>43050</v>
      </c>
      <c r="Y507" s="23">
        <v>2017060093032</v>
      </c>
      <c r="Z507" s="23" t="s">
        <v>1962</v>
      </c>
      <c r="AA507" s="29">
        <f t="shared" si="7"/>
        <v>1</v>
      </c>
      <c r="AB507" s="22" t="s">
        <v>1963</v>
      </c>
      <c r="AC507" s="22" t="s">
        <v>317</v>
      </c>
      <c r="AD507" s="22" t="s">
        <v>45</v>
      </c>
      <c r="AE507" s="22" t="s">
        <v>1947</v>
      </c>
      <c r="AF507" s="23" t="s">
        <v>47</v>
      </c>
      <c r="AG507" s="23" t="s">
        <v>1948</v>
      </c>
    </row>
    <row r="508" spans="1:37" s="20" customFormat="1" ht="63" customHeight="1" x14ac:dyDescent="0.2">
      <c r="A508" s="21" t="s">
        <v>328</v>
      </c>
      <c r="B508" s="22">
        <v>50193000</v>
      </c>
      <c r="C508" s="23" t="s">
        <v>1964</v>
      </c>
      <c r="D508" s="24">
        <v>43049</v>
      </c>
      <c r="E508" s="23" t="s">
        <v>1935</v>
      </c>
      <c r="F508" s="23" t="s">
        <v>487</v>
      </c>
      <c r="G508" s="23" t="s">
        <v>352</v>
      </c>
      <c r="H508" s="25">
        <v>64881920</v>
      </c>
      <c r="I508" s="25">
        <v>64881920</v>
      </c>
      <c r="J508" s="23" t="s">
        <v>49</v>
      </c>
      <c r="K508" s="23" t="s">
        <v>1936</v>
      </c>
      <c r="L508" s="22" t="s">
        <v>1937</v>
      </c>
      <c r="M508" s="22" t="s">
        <v>1938</v>
      </c>
      <c r="N508" s="21">
        <v>3835465</v>
      </c>
      <c r="O508" s="26" t="s">
        <v>1939</v>
      </c>
      <c r="P508" s="23" t="s">
        <v>1940</v>
      </c>
      <c r="Q508" s="23" t="s">
        <v>1941</v>
      </c>
      <c r="R508" s="23" t="s">
        <v>1942</v>
      </c>
      <c r="S508" s="23" t="s">
        <v>1943</v>
      </c>
      <c r="T508" s="23" t="s">
        <v>1941</v>
      </c>
      <c r="U508" s="22" t="s">
        <v>1944</v>
      </c>
      <c r="V508" s="22" t="s">
        <v>1965</v>
      </c>
      <c r="W508" s="27" t="s">
        <v>1965</v>
      </c>
      <c r="X508" s="28">
        <v>43050</v>
      </c>
      <c r="Y508" s="23">
        <v>2017060093032</v>
      </c>
      <c r="Z508" s="23" t="s">
        <v>1965</v>
      </c>
      <c r="AA508" s="29">
        <f t="shared" si="7"/>
        <v>1</v>
      </c>
      <c r="AB508" s="22" t="s">
        <v>1966</v>
      </c>
      <c r="AC508" s="22" t="s">
        <v>317</v>
      </c>
      <c r="AD508" s="22" t="s">
        <v>45</v>
      </c>
      <c r="AE508" s="22" t="s">
        <v>1947</v>
      </c>
      <c r="AF508" s="23" t="s">
        <v>47</v>
      </c>
      <c r="AG508" s="23" t="s">
        <v>1948</v>
      </c>
    </row>
    <row r="509" spans="1:37" s="20" customFormat="1" ht="63" customHeight="1" x14ac:dyDescent="0.2">
      <c r="A509" s="21" t="s">
        <v>328</v>
      </c>
      <c r="B509" s="22">
        <v>50193000</v>
      </c>
      <c r="C509" s="23" t="s">
        <v>1967</v>
      </c>
      <c r="D509" s="24">
        <v>43049</v>
      </c>
      <c r="E509" s="23" t="s">
        <v>1935</v>
      </c>
      <c r="F509" s="23" t="s">
        <v>487</v>
      </c>
      <c r="G509" s="23" t="s">
        <v>352</v>
      </c>
      <c r="H509" s="25">
        <v>172725070</v>
      </c>
      <c r="I509" s="25">
        <v>172725070</v>
      </c>
      <c r="J509" s="23" t="s">
        <v>49</v>
      </c>
      <c r="K509" s="23" t="s">
        <v>1936</v>
      </c>
      <c r="L509" s="22" t="s">
        <v>1937</v>
      </c>
      <c r="M509" s="22" t="s">
        <v>1938</v>
      </c>
      <c r="N509" s="21">
        <v>3835465</v>
      </c>
      <c r="O509" s="26" t="s">
        <v>1939</v>
      </c>
      <c r="P509" s="23" t="s">
        <v>1940</v>
      </c>
      <c r="Q509" s="23" t="s">
        <v>1941</v>
      </c>
      <c r="R509" s="23" t="s">
        <v>1942</v>
      </c>
      <c r="S509" s="23" t="s">
        <v>1943</v>
      </c>
      <c r="T509" s="23" t="s">
        <v>1941</v>
      </c>
      <c r="U509" s="22" t="s">
        <v>1944</v>
      </c>
      <c r="V509" s="22" t="s">
        <v>1968</v>
      </c>
      <c r="W509" s="27" t="s">
        <v>1968</v>
      </c>
      <c r="X509" s="28">
        <v>43050</v>
      </c>
      <c r="Y509" s="23">
        <v>2017060093032</v>
      </c>
      <c r="Z509" s="23" t="s">
        <v>1968</v>
      </c>
      <c r="AA509" s="29">
        <f t="shared" si="7"/>
        <v>1</v>
      </c>
      <c r="AB509" s="22" t="s">
        <v>1969</v>
      </c>
      <c r="AC509" s="22" t="s">
        <v>317</v>
      </c>
      <c r="AD509" s="22" t="s">
        <v>45</v>
      </c>
      <c r="AE509" s="22" t="s">
        <v>1947</v>
      </c>
      <c r="AF509" s="23" t="s">
        <v>47</v>
      </c>
      <c r="AG509" s="23" t="s">
        <v>1948</v>
      </c>
    </row>
    <row r="510" spans="1:37" s="20" customFormat="1" ht="63" customHeight="1" x14ac:dyDescent="0.2">
      <c r="A510" s="21" t="s">
        <v>328</v>
      </c>
      <c r="B510" s="22">
        <v>50193000</v>
      </c>
      <c r="C510" s="23" t="s">
        <v>1970</v>
      </c>
      <c r="D510" s="24">
        <v>43049</v>
      </c>
      <c r="E510" s="23" t="s">
        <v>1935</v>
      </c>
      <c r="F510" s="23" t="s">
        <v>487</v>
      </c>
      <c r="G510" s="23" t="s">
        <v>352</v>
      </c>
      <c r="H510" s="25">
        <v>213463872</v>
      </c>
      <c r="I510" s="25">
        <v>213463872</v>
      </c>
      <c r="J510" s="23" t="s">
        <v>49</v>
      </c>
      <c r="K510" s="23" t="s">
        <v>1936</v>
      </c>
      <c r="L510" s="22" t="s">
        <v>1937</v>
      </c>
      <c r="M510" s="22" t="s">
        <v>1938</v>
      </c>
      <c r="N510" s="21">
        <v>3835465</v>
      </c>
      <c r="O510" s="26" t="s">
        <v>1939</v>
      </c>
      <c r="P510" s="23" t="s">
        <v>1940</v>
      </c>
      <c r="Q510" s="23" t="s">
        <v>1941</v>
      </c>
      <c r="R510" s="23" t="s">
        <v>1942</v>
      </c>
      <c r="S510" s="23" t="s">
        <v>1943</v>
      </c>
      <c r="T510" s="23" t="s">
        <v>1941</v>
      </c>
      <c r="U510" s="22" t="s">
        <v>1944</v>
      </c>
      <c r="V510" s="22" t="s">
        <v>1971</v>
      </c>
      <c r="W510" s="27" t="s">
        <v>1971</v>
      </c>
      <c r="X510" s="28">
        <v>43050</v>
      </c>
      <c r="Y510" s="23">
        <v>2017060093032</v>
      </c>
      <c r="Z510" s="23" t="s">
        <v>1971</v>
      </c>
      <c r="AA510" s="29">
        <f t="shared" si="7"/>
        <v>1</v>
      </c>
      <c r="AB510" s="22" t="s">
        <v>1972</v>
      </c>
      <c r="AC510" s="22" t="s">
        <v>317</v>
      </c>
      <c r="AD510" s="22" t="s">
        <v>45</v>
      </c>
      <c r="AE510" s="22" t="s">
        <v>1947</v>
      </c>
      <c r="AF510" s="23" t="s">
        <v>47</v>
      </c>
      <c r="AG510" s="23" t="s">
        <v>1948</v>
      </c>
    </row>
    <row r="511" spans="1:37" s="20" customFormat="1" ht="63" customHeight="1" x14ac:dyDescent="0.2">
      <c r="A511" s="21" t="s">
        <v>328</v>
      </c>
      <c r="B511" s="22">
        <v>50193000</v>
      </c>
      <c r="C511" s="23" t="s">
        <v>1973</v>
      </c>
      <c r="D511" s="24">
        <v>43049</v>
      </c>
      <c r="E511" s="23" t="s">
        <v>1935</v>
      </c>
      <c r="F511" s="23" t="s">
        <v>487</v>
      </c>
      <c r="G511" s="23" t="s">
        <v>352</v>
      </c>
      <c r="H511" s="25">
        <v>88056590</v>
      </c>
      <c r="I511" s="25">
        <v>88056590</v>
      </c>
      <c r="J511" s="23" t="s">
        <v>49</v>
      </c>
      <c r="K511" s="23" t="s">
        <v>1936</v>
      </c>
      <c r="L511" s="22" t="s">
        <v>1937</v>
      </c>
      <c r="M511" s="22" t="s">
        <v>1938</v>
      </c>
      <c r="N511" s="21">
        <v>3835465</v>
      </c>
      <c r="O511" s="26" t="s">
        <v>1939</v>
      </c>
      <c r="P511" s="23" t="s">
        <v>1940</v>
      </c>
      <c r="Q511" s="23" t="s">
        <v>1941</v>
      </c>
      <c r="R511" s="23" t="s">
        <v>1942</v>
      </c>
      <c r="S511" s="23" t="s">
        <v>1943</v>
      </c>
      <c r="T511" s="23" t="s">
        <v>1941</v>
      </c>
      <c r="U511" s="22" t="s">
        <v>1944</v>
      </c>
      <c r="V511" s="22" t="s">
        <v>1974</v>
      </c>
      <c r="W511" s="27" t="s">
        <v>1974</v>
      </c>
      <c r="X511" s="28">
        <v>43050</v>
      </c>
      <c r="Y511" s="23">
        <v>2017060093032</v>
      </c>
      <c r="Z511" s="23" t="s">
        <v>1974</v>
      </c>
      <c r="AA511" s="29">
        <f t="shared" si="7"/>
        <v>1</v>
      </c>
      <c r="AB511" s="22" t="s">
        <v>1975</v>
      </c>
      <c r="AC511" s="22" t="s">
        <v>317</v>
      </c>
      <c r="AD511" s="22" t="s">
        <v>45</v>
      </c>
      <c r="AE511" s="22" t="s">
        <v>1947</v>
      </c>
      <c r="AF511" s="23" t="s">
        <v>47</v>
      </c>
      <c r="AG511" s="23" t="s">
        <v>1948</v>
      </c>
    </row>
    <row r="512" spans="1:37" s="20" customFormat="1" ht="63" customHeight="1" x14ac:dyDescent="0.2">
      <c r="A512" s="21" t="s">
        <v>328</v>
      </c>
      <c r="B512" s="22">
        <v>50193000</v>
      </c>
      <c r="C512" s="23" t="s">
        <v>1976</v>
      </c>
      <c r="D512" s="24">
        <v>43049</v>
      </c>
      <c r="E512" s="23" t="s">
        <v>1935</v>
      </c>
      <c r="F512" s="23" t="s">
        <v>487</v>
      </c>
      <c r="G512" s="23" t="s">
        <v>352</v>
      </c>
      <c r="H512" s="25">
        <v>597407150</v>
      </c>
      <c r="I512" s="25">
        <v>597407150</v>
      </c>
      <c r="J512" s="23" t="s">
        <v>49</v>
      </c>
      <c r="K512" s="23" t="s">
        <v>1936</v>
      </c>
      <c r="L512" s="22" t="s">
        <v>1937</v>
      </c>
      <c r="M512" s="22" t="s">
        <v>1938</v>
      </c>
      <c r="N512" s="21">
        <v>3835465</v>
      </c>
      <c r="O512" s="26" t="s">
        <v>1939</v>
      </c>
      <c r="P512" s="23" t="s">
        <v>1940</v>
      </c>
      <c r="Q512" s="23" t="s">
        <v>1941</v>
      </c>
      <c r="R512" s="23" t="s">
        <v>1942</v>
      </c>
      <c r="S512" s="23" t="s">
        <v>1943</v>
      </c>
      <c r="T512" s="23" t="s">
        <v>1941</v>
      </c>
      <c r="U512" s="22" t="s">
        <v>1944</v>
      </c>
      <c r="V512" s="22" t="s">
        <v>1977</v>
      </c>
      <c r="W512" s="27" t="s">
        <v>1977</v>
      </c>
      <c r="X512" s="28">
        <v>43050</v>
      </c>
      <c r="Y512" s="23">
        <v>2017060093032</v>
      </c>
      <c r="Z512" s="23" t="s">
        <v>1977</v>
      </c>
      <c r="AA512" s="29">
        <f t="shared" si="7"/>
        <v>1</v>
      </c>
      <c r="AB512" s="22" t="s">
        <v>1978</v>
      </c>
      <c r="AC512" s="22" t="s">
        <v>317</v>
      </c>
      <c r="AD512" s="22" t="s">
        <v>45</v>
      </c>
      <c r="AE512" s="22" t="s">
        <v>1947</v>
      </c>
      <c r="AF512" s="23" t="s">
        <v>47</v>
      </c>
      <c r="AG512" s="23" t="s">
        <v>1948</v>
      </c>
    </row>
    <row r="513" spans="1:33" s="20" customFormat="1" ht="63" customHeight="1" x14ac:dyDescent="0.2">
      <c r="A513" s="21" t="s">
        <v>328</v>
      </c>
      <c r="B513" s="22">
        <v>50193000</v>
      </c>
      <c r="C513" s="23" t="s">
        <v>1979</v>
      </c>
      <c r="D513" s="24">
        <v>43049</v>
      </c>
      <c r="E513" s="23" t="s">
        <v>1935</v>
      </c>
      <c r="F513" s="23" t="s">
        <v>487</v>
      </c>
      <c r="G513" s="23" t="s">
        <v>352</v>
      </c>
      <c r="H513" s="25">
        <v>152287462</v>
      </c>
      <c r="I513" s="25">
        <v>152287462</v>
      </c>
      <c r="J513" s="23" t="s">
        <v>49</v>
      </c>
      <c r="K513" s="23" t="s">
        <v>1936</v>
      </c>
      <c r="L513" s="22" t="s">
        <v>1937</v>
      </c>
      <c r="M513" s="22" t="s">
        <v>1938</v>
      </c>
      <c r="N513" s="21">
        <v>3835465</v>
      </c>
      <c r="O513" s="26" t="s">
        <v>1939</v>
      </c>
      <c r="P513" s="23" t="s">
        <v>1940</v>
      </c>
      <c r="Q513" s="23" t="s">
        <v>1941</v>
      </c>
      <c r="R513" s="23" t="s">
        <v>1942</v>
      </c>
      <c r="S513" s="23" t="s">
        <v>1943</v>
      </c>
      <c r="T513" s="23" t="s">
        <v>1941</v>
      </c>
      <c r="U513" s="22" t="s">
        <v>1944</v>
      </c>
      <c r="V513" s="22" t="s">
        <v>1980</v>
      </c>
      <c r="W513" s="27" t="s">
        <v>1980</v>
      </c>
      <c r="X513" s="28">
        <v>43050</v>
      </c>
      <c r="Y513" s="23">
        <v>2017060093032</v>
      </c>
      <c r="Z513" s="23" t="s">
        <v>1980</v>
      </c>
      <c r="AA513" s="29">
        <f t="shared" si="7"/>
        <v>1</v>
      </c>
      <c r="AB513" s="22" t="s">
        <v>1981</v>
      </c>
      <c r="AC513" s="22" t="s">
        <v>317</v>
      </c>
      <c r="AD513" s="22" t="s">
        <v>45</v>
      </c>
      <c r="AE513" s="22" t="s">
        <v>1947</v>
      </c>
      <c r="AF513" s="23" t="s">
        <v>47</v>
      </c>
      <c r="AG513" s="23" t="s">
        <v>1948</v>
      </c>
    </row>
    <row r="514" spans="1:33" s="20" customFormat="1" ht="63" customHeight="1" x14ac:dyDescent="0.2">
      <c r="A514" s="21" t="s">
        <v>328</v>
      </c>
      <c r="B514" s="22">
        <v>50193000</v>
      </c>
      <c r="C514" s="23" t="s">
        <v>1982</v>
      </c>
      <c r="D514" s="24">
        <v>43049</v>
      </c>
      <c r="E514" s="23" t="s">
        <v>1935</v>
      </c>
      <c r="F514" s="23" t="s">
        <v>487</v>
      </c>
      <c r="G514" s="23" t="s">
        <v>352</v>
      </c>
      <c r="H514" s="25">
        <v>26311930</v>
      </c>
      <c r="I514" s="25">
        <v>26311930</v>
      </c>
      <c r="J514" s="23" t="s">
        <v>49</v>
      </c>
      <c r="K514" s="23" t="s">
        <v>1936</v>
      </c>
      <c r="L514" s="22" t="s">
        <v>1937</v>
      </c>
      <c r="M514" s="22" t="s">
        <v>1938</v>
      </c>
      <c r="N514" s="21">
        <v>3835465</v>
      </c>
      <c r="O514" s="26" t="s">
        <v>1939</v>
      </c>
      <c r="P514" s="23" t="s">
        <v>1940</v>
      </c>
      <c r="Q514" s="23" t="s">
        <v>1941</v>
      </c>
      <c r="R514" s="23" t="s">
        <v>1942</v>
      </c>
      <c r="S514" s="23" t="s">
        <v>1943</v>
      </c>
      <c r="T514" s="23" t="s">
        <v>1941</v>
      </c>
      <c r="U514" s="22" t="s">
        <v>1944</v>
      </c>
      <c r="V514" s="22" t="s">
        <v>1983</v>
      </c>
      <c r="W514" s="27" t="s">
        <v>1983</v>
      </c>
      <c r="X514" s="28">
        <v>43050</v>
      </c>
      <c r="Y514" s="23">
        <v>2017060093032</v>
      </c>
      <c r="Z514" s="23" t="s">
        <v>1983</v>
      </c>
      <c r="AA514" s="29">
        <f t="shared" si="7"/>
        <v>1</v>
      </c>
      <c r="AB514" s="22" t="s">
        <v>1984</v>
      </c>
      <c r="AC514" s="22" t="s">
        <v>317</v>
      </c>
      <c r="AD514" s="22" t="s">
        <v>45</v>
      </c>
      <c r="AE514" s="22" t="s">
        <v>1947</v>
      </c>
      <c r="AF514" s="23" t="s">
        <v>47</v>
      </c>
      <c r="AG514" s="23" t="s">
        <v>1948</v>
      </c>
    </row>
    <row r="515" spans="1:33" s="20" customFormat="1" ht="63" customHeight="1" x14ac:dyDescent="0.2">
      <c r="A515" s="21" t="s">
        <v>328</v>
      </c>
      <c r="B515" s="22">
        <v>50193000</v>
      </c>
      <c r="C515" s="23" t="s">
        <v>1985</v>
      </c>
      <c r="D515" s="24">
        <v>43049</v>
      </c>
      <c r="E515" s="23" t="s">
        <v>1935</v>
      </c>
      <c r="F515" s="23" t="s">
        <v>487</v>
      </c>
      <c r="G515" s="23" t="s">
        <v>352</v>
      </c>
      <c r="H515" s="25">
        <v>335739080</v>
      </c>
      <c r="I515" s="25">
        <v>335739080</v>
      </c>
      <c r="J515" s="23" t="s">
        <v>49</v>
      </c>
      <c r="K515" s="23" t="s">
        <v>1936</v>
      </c>
      <c r="L515" s="22" t="s">
        <v>1937</v>
      </c>
      <c r="M515" s="22" t="s">
        <v>1938</v>
      </c>
      <c r="N515" s="21">
        <v>3835465</v>
      </c>
      <c r="O515" s="26" t="s">
        <v>1939</v>
      </c>
      <c r="P515" s="23" t="s">
        <v>1940</v>
      </c>
      <c r="Q515" s="23" t="s">
        <v>1941</v>
      </c>
      <c r="R515" s="23" t="s">
        <v>1942</v>
      </c>
      <c r="S515" s="23" t="s">
        <v>1943</v>
      </c>
      <c r="T515" s="23" t="s">
        <v>1941</v>
      </c>
      <c r="U515" s="22" t="s">
        <v>1944</v>
      </c>
      <c r="V515" s="22" t="s">
        <v>1986</v>
      </c>
      <c r="W515" s="27" t="s">
        <v>1986</v>
      </c>
      <c r="X515" s="28">
        <v>43050</v>
      </c>
      <c r="Y515" s="23">
        <v>2017060093032</v>
      </c>
      <c r="Z515" s="23" t="s">
        <v>1986</v>
      </c>
      <c r="AA515" s="29">
        <f t="shared" si="7"/>
        <v>1</v>
      </c>
      <c r="AB515" s="22" t="s">
        <v>1987</v>
      </c>
      <c r="AC515" s="22" t="s">
        <v>317</v>
      </c>
      <c r="AD515" s="22" t="s">
        <v>45</v>
      </c>
      <c r="AE515" s="22" t="s">
        <v>1947</v>
      </c>
      <c r="AF515" s="23" t="s">
        <v>47</v>
      </c>
      <c r="AG515" s="23" t="s">
        <v>1948</v>
      </c>
    </row>
    <row r="516" spans="1:33" s="20" customFormat="1" ht="63" customHeight="1" x14ac:dyDescent="0.2">
      <c r="A516" s="21" t="s">
        <v>328</v>
      </c>
      <c r="B516" s="22">
        <v>50193000</v>
      </c>
      <c r="C516" s="23" t="s">
        <v>1988</v>
      </c>
      <c r="D516" s="24">
        <v>43049</v>
      </c>
      <c r="E516" s="23" t="s">
        <v>1935</v>
      </c>
      <c r="F516" s="23" t="s">
        <v>487</v>
      </c>
      <c r="G516" s="23" t="s">
        <v>352</v>
      </c>
      <c r="H516" s="25">
        <v>169132096</v>
      </c>
      <c r="I516" s="25">
        <v>169132096</v>
      </c>
      <c r="J516" s="23" t="s">
        <v>49</v>
      </c>
      <c r="K516" s="23" t="s">
        <v>1936</v>
      </c>
      <c r="L516" s="22" t="s">
        <v>1937</v>
      </c>
      <c r="M516" s="22" t="s">
        <v>1938</v>
      </c>
      <c r="N516" s="21">
        <v>3835465</v>
      </c>
      <c r="O516" s="26" t="s">
        <v>1939</v>
      </c>
      <c r="P516" s="23" t="s">
        <v>1940</v>
      </c>
      <c r="Q516" s="23" t="s">
        <v>1941</v>
      </c>
      <c r="R516" s="23" t="s">
        <v>1942</v>
      </c>
      <c r="S516" s="23" t="s">
        <v>1943</v>
      </c>
      <c r="T516" s="23" t="s">
        <v>1941</v>
      </c>
      <c r="U516" s="22" t="s">
        <v>1944</v>
      </c>
      <c r="V516" s="22" t="s">
        <v>1989</v>
      </c>
      <c r="W516" s="27" t="s">
        <v>1989</v>
      </c>
      <c r="X516" s="28">
        <v>43050</v>
      </c>
      <c r="Y516" s="23">
        <v>2017060093032</v>
      </c>
      <c r="Z516" s="23" t="s">
        <v>1989</v>
      </c>
      <c r="AA516" s="29">
        <f t="shared" si="7"/>
        <v>1</v>
      </c>
      <c r="AB516" s="22" t="s">
        <v>1990</v>
      </c>
      <c r="AC516" s="22" t="s">
        <v>317</v>
      </c>
      <c r="AD516" s="22" t="s">
        <v>45</v>
      </c>
      <c r="AE516" s="22" t="s">
        <v>1947</v>
      </c>
      <c r="AF516" s="23" t="s">
        <v>47</v>
      </c>
      <c r="AG516" s="23" t="s">
        <v>1948</v>
      </c>
    </row>
    <row r="517" spans="1:33" s="20" customFormat="1" ht="63" customHeight="1" x14ac:dyDescent="0.2">
      <c r="A517" s="21" t="s">
        <v>328</v>
      </c>
      <c r="B517" s="22">
        <v>50193000</v>
      </c>
      <c r="C517" s="23" t="s">
        <v>1991</v>
      </c>
      <c r="D517" s="24">
        <v>43049</v>
      </c>
      <c r="E517" s="23" t="s">
        <v>1935</v>
      </c>
      <c r="F517" s="23" t="s">
        <v>487</v>
      </c>
      <c r="G517" s="23" t="s">
        <v>352</v>
      </c>
      <c r="H517" s="25">
        <v>85899680</v>
      </c>
      <c r="I517" s="25">
        <v>85899680</v>
      </c>
      <c r="J517" s="23" t="s">
        <v>49</v>
      </c>
      <c r="K517" s="23" t="s">
        <v>1936</v>
      </c>
      <c r="L517" s="22" t="s">
        <v>1937</v>
      </c>
      <c r="M517" s="22" t="s">
        <v>1938</v>
      </c>
      <c r="N517" s="21">
        <v>3835465</v>
      </c>
      <c r="O517" s="26" t="s">
        <v>1939</v>
      </c>
      <c r="P517" s="23" t="s">
        <v>1940</v>
      </c>
      <c r="Q517" s="23" t="s">
        <v>1941</v>
      </c>
      <c r="R517" s="23" t="s">
        <v>1942</v>
      </c>
      <c r="S517" s="23" t="s">
        <v>1943</v>
      </c>
      <c r="T517" s="23" t="s">
        <v>1941</v>
      </c>
      <c r="U517" s="22" t="s">
        <v>1944</v>
      </c>
      <c r="V517" s="22" t="s">
        <v>1992</v>
      </c>
      <c r="W517" s="27" t="s">
        <v>1992</v>
      </c>
      <c r="X517" s="28">
        <v>43050</v>
      </c>
      <c r="Y517" s="23">
        <v>2017060093032</v>
      </c>
      <c r="Z517" s="23" t="s">
        <v>1992</v>
      </c>
      <c r="AA517" s="29">
        <f t="shared" si="7"/>
        <v>1</v>
      </c>
      <c r="AB517" s="22" t="s">
        <v>1993</v>
      </c>
      <c r="AC517" s="22" t="s">
        <v>317</v>
      </c>
      <c r="AD517" s="22" t="s">
        <v>45</v>
      </c>
      <c r="AE517" s="22" t="s">
        <v>1947</v>
      </c>
      <c r="AF517" s="23" t="s">
        <v>47</v>
      </c>
      <c r="AG517" s="23" t="s">
        <v>1948</v>
      </c>
    </row>
    <row r="518" spans="1:33" s="20" customFormat="1" ht="63" customHeight="1" x14ac:dyDescent="0.2">
      <c r="A518" s="21" t="s">
        <v>328</v>
      </c>
      <c r="B518" s="22">
        <v>50193000</v>
      </c>
      <c r="C518" s="23" t="s">
        <v>1994</v>
      </c>
      <c r="D518" s="24">
        <v>43049</v>
      </c>
      <c r="E518" s="23" t="s">
        <v>1935</v>
      </c>
      <c r="F518" s="23" t="s">
        <v>487</v>
      </c>
      <c r="G518" s="23" t="s">
        <v>352</v>
      </c>
      <c r="H518" s="25">
        <v>232816656</v>
      </c>
      <c r="I518" s="25">
        <v>232816656</v>
      </c>
      <c r="J518" s="23" t="s">
        <v>49</v>
      </c>
      <c r="K518" s="23" t="s">
        <v>1936</v>
      </c>
      <c r="L518" s="22" t="s">
        <v>1937</v>
      </c>
      <c r="M518" s="22" t="s">
        <v>1938</v>
      </c>
      <c r="N518" s="21">
        <v>3835465</v>
      </c>
      <c r="O518" s="26" t="s">
        <v>1939</v>
      </c>
      <c r="P518" s="23" t="s">
        <v>1940</v>
      </c>
      <c r="Q518" s="23" t="s">
        <v>1941</v>
      </c>
      <c r="R518" s="23" t="s">
        <v>1942</v>
      </c>
      <c r="S518" s="23" t="s">
        <v>1943</v>
      </c>
      <c r="T518" s="23" t="s">
        <v>1941</v>
      </c>
      <c r="U518" s="22" t="s">
        <v>1944</v>
      </c>
      <c r="V518" s="22" t="s">
        <v>1995</v>
      </c>
      <c r="W518" s="27" t="s">
        <v>1995</v>
      </c>
      <c r="X518" s="28">
        <v>43050</v>
      </c>
      <c r="Y518" s="23">
        <v>2017060093032</v>
      </c>
      <c r="Z518" s="23" t="s">
        <v>1995</v>
      </c>
      <c r="AA518" s="29">
        <f t="shared" si="7"/>
        <v>1</v>
      </c>
      <c r="AB518" s="22" t="s">
        <v>1996</v>
      </c>
      <c r="AC518" s="22" t="s">
        <v>317</v>
      </c>
      <c r="AD518" s="22" t="s">
        <v>45</v>
      </c>
      <c r="AE518" s="22" t="s">
        <v>1947</v>
      </c>
      <c r="AF518" s="23" t="s">
        <v>47</v>
      </c>
      <c r="AG518" s="23" t="s">
        <v>1948</v>
      </c>
    </row>
    <row r="519" spans="1:33" s="20" customFormat="1" ht="63" customHeight="1" x14ac:dyDescent="0.2">
      <c r="A519" s="21" t="s">
        <v>328</v>
      </c>
      <c r="B519" s="22">
        <v>50193000</v>
      </c>
      <c r="C519" s="23" t="s">
        <v>1997</v>
      </c>
      <c r="D519" s="24">
        <v>43049</v>
      </c>
      <c r="E519" s="23" t="s">
        <v>1935</v>
      </c>
      <c r="F519" s="23" t="s">
        <v>487</v>
      </c>
      <c r="G519" s="23" t="s">
        <v>352</v>
      </c>
      <c r="H519" s="25">
        <v>200000000</v>
      </c>
      <c r="I519" s="25">
        <v>200000000</v>
      </c>
      <c r="J519" s="23" t="s">
        <v>49</v>
      </c>
      <c r="K519" s="23" t="s">
        <v>1936</v>
      </c>
      <c r="L519" s="22" t="s">
        <v>1937</v>
      </c>
      <c r="M519" s="22" t="s">
        <v>1938</v>
      </c>
      <c r="N519" s="21">
        <v>3835465</v>
      </c>
      <c r="O519" s="26" t="s">
        <v>1939</v>
      </c>
      <c r="P519" s="23" t="s">
        <v>1940</v>
      </c>
      <c r="Q519" s="23" t="s">
        <v>1941</v>
      </c>
      <c r="R519" s="23" t="s">
        <v>1942</v>
      </c>
      <c r="S519" s="23" t="s">
        <v>1943</v>
      </c>
      <c r="T519" s="23" t="s">
        <v>1941</v>
      </c>
      <c r="U519" s="22" t="s">
        <v>1944</v>
      </c>
      <c r="V519" s="22" t="s">
        <v>1998</v>
      </c>
      <c r="W519" s="27" t="s">
        <v>1998</v>
      </c>
      <c r="X519" s="28">
        <v>43050</v>
      </c>
      <c r="Y519" s="23">
        <v>2017060093032</v>
      </c>
      <c r="Z519" s="23" t="s">
        <v>1998</v>
      </c>
      <c r="AA519" s="29">
        <f t="shared" si="7"/>
        <v>1</v>
      </c>
      <c r="AB519" s="22" t="s">
        <v>1999</v>
      </c>
      <c r="AC519" s="22" t="s">
        <v>317</v>
      </c>
      <c r="AD519" s="22" t="s">
        <v>45</v>
      </c>
      <c r="AE519" s="22" t="s">
        <v>1947</v>
      </c>
      <c r="AF519" s="23" t="s">
        <v>47</v>
      </c>
      <c r="AG519" s="23" t="s">
        <v>1948</v>
      </c>
    </row>
    <row r="520" spans="1:33" s="20" customFormat="1" ht="63" customHeight="1" x14ac:dyDescent="0.2">
      <c r="A520" s="21" t="s">
        <v>328</v>
      </c>
      <c r="B520" s="22">
        <v>50193000</v>
      </c>
      <c r="C520" s="23" t="s">
        <v>2000</v>
      </c>
      <c r="D520" s="24">
        <v>43049</v>
      </c>
      <c r="E520" s="23" t="s">
        <v>1935</v>
      </c>
      <c r="F520" s="23" t="s">
        <v>487</v>
      </c>
      <c r="G520" s="23" t="s">
        <v>352</v>
      </c>
      <c r="H520" s="25">
        <v>87632768</v>
      </c>
      <c r="I520" s="25">
        <v>87632768</v>
      </c>
      <c r="J520" s="23" t="s">
        <v>49</v>
      </c>
      <c r="K520" s="23" t="s">
        <v>1936</v>
      </c>
      <c r="L520" s="22" t="s">
        <v>1937</v>
      </c>
      <c r="M520" s="22" t="s">
        <v>1938</v>
      </c>
      <c r="N520" s="21">
        <v>3835465</v>
      </c>
      <c r="O520" s="26" t="s">
        <v>1939</v>
      </c>
      <c r="P520" s="23" t="s">
        <v>1940</v>
      </c>
      <c r="Q520" s="23" t="s">
        <v>1941</v>
      </c>
      <c r="R520" s="23" t="s">
        <v>1942</v>
      </c>
      <c r="S520" s="23" t="s">
        <v>1943</v>
      </c>
      <c r="T520" s="23" t="s">
        <v>1941</v>
      </c>
      <c r="U520" s="22" t="s">
        <v>1944</v>
      </c>
      <c r="V520" s="22" t="s">
        <v>2001</v>
      </c>
      <c r="W520" s="27" t="s">
        <v>2001</v>
      </c>
      <c r="X520" s="28">
        <v>43050</v>
      </c>
      <c r="Y520" s="23">
        <v>2017060093032</v>
      </c>
      <c r="Z520" s="23" t="s">
        <v>2001</v>
      </c>
      <c r="AA520" s="29">
        <f t="shared" si="7"/>
        <v>1</v>
      </c>
      <c r="AB520" s="22" t="s">
        <v>2002</v>
      </c>
      <c r="AC520" s="22" t="s">
        <v>317</v>
      </c>
      <c r="AD520" s="22" t="s">
        <v>45</v>
      </c>
      <c r="AE520" s="22" t="s">
        <v>1947</v>
      </c>
      <c r="AF520" s="23" t="s">
        <v>47</v>
      </c>
      <c r="AG520" s="23" t="s">
        <v>1948</v>
      </c>
    </row>
    <row r="521" spans="1:33" s="20" customFormat="1" ht="63" customHeight="1" x14ac:dyDescent="0.2">
      <c r="A521" s="21" t="s">
        <v>328</v>
      </c>
      <c r="B521" s="22">
        <v>50193000</v>
      </c>
      <c r="C521" s="23" t="s">
        <v>2003</v>
      </c>
      <c r="D521" s="24">
        <v>43049</v>
      </c>
      <c r="E521" s="23" t="s">
        <v>1935</v>
      </c>
      <c r="F521" s="23" t="s">
        <v>487</v>
      </c>
      <c r="G521" s="23" t="s">
        <v>352</v>
      </c>
      <c r="H521" s="25">
        <v>450488010</v>
      </c>
      <c r="I521" s="25">
        <v>450488010</v>
      </c>
      <c r="J521" s="23" t="s">
        <v>49</v>
      </c>
      <c r="K521" s="23" t="s">
        <v>1936</v>
      </c>
      <c r="L521" s="22" t="s">
        <v>1937</v>
      </c>
      <c r="M521" s="22" t="s">
        <v>1938</v>
      </c>
      <c r="N521" s="21">
        <v>3835465</v>
      </c>
      <c r="O521" s="26" t="s">
        <v>1939</v>
      </c>
      <c r="P521" s="23" t="s">
        <v>1940</v>
      </c>
      <c r="Q521" s="23" t="s">
        <v>1941</v>
      </c>
      <c r="R521" s="23" t="s">
        <v>1942</v>
      </c>
      <c r="S521" s="23" t="s">
        <v>1943</v>
      </c>
      <c r="T521" s="23" t="s">
        <v>1941</v>
      </c>
      <c r="U521" s="22" t="s">
        <v>1944</v>
      </c>
      <c r="V521" s="22" t="s">
        <v>2004</v>
      </c>
      <c r="W521" s="27" t="s">
        <v>2004</v>
      </c>
      <c r="X521" s="28">
        <v>43050</v>
      </c>
      <c r="Y521" s="23">
        <v>2017060093032</v>
      </c>
      <c r="Z521" s="23" t="s">
        <v>2004</v>
      </c>
      <c r="AA521" s="29">
        <f t="shared" si="7"/>
        <v>1</v>
      </c>
      <c r="AB521" s="22" t="s">
        <v>2005</v>
      </c>
      <c r="AC521" s="22" t="s">
        <v>317</v>
      </c>
      <c r="AD521" s="22" t="s">
        <v>45</v>
      </c>
      <c r="AE521" s="22" t="s">
        <v>1947</v>
      </c>
      <c r="AF521" s="23" t="s">
        <v>47</v>
      </c>
      <c r="AG521" s="23" t="s">
        <v>1948</v>
      </c>
    </row>
    <row r="522" spans="1:33" s="20" customFormat="1" ht="63" customHeight="1" x14ac:dyDescent="0.2">
      <c r="A522" s="21" t="s">
        <v>328</v>
      </c>
      <c r="B522" s="22">
        <v>50193000</v>
      </c>
      <c r="C522" s="23" t="s">
        <v>2006</v>
      </c>
      <c r="D522" s="24">
        <v>43049</v>
      </c>
      <c r="E522" s="23" t="s">
        <v>1935</v>
      </c>
      <c r="F522" s="23" t="s">
        <v>487</v>
      </c>
      <c r="G522" s="23" t="s">
        <v>352</v>
      </c>
      <c r="H522" s="25">
        <v>138542510</v>
      </c>
      <c r="I522" s="25">
        <v>138542510</v>
      </c>
      <c r="J522" s="23" t="s">
        <v>49</v>
      </c>
      <c r="K522" s="23" t="s">
        <v>1936</v>
      </c>
      <c r="L522" s="22" t="s">
        <v>1937</v>
      </c>
      <c r="M522" s="22" t="s">
        <v>1938</v>
      </c>
      <c r="N522" s="21">
        <v>3835465</v>
      </c>
      <c r="O522" s="26" t="s">
        <v>1939</v>
      </c>
      <c r="P522" s="23" t="s">
        <v>1940</v>
      </c>
      <c r="Q522" s="23" t="s">
        <v>1941</v>
      </c>
      <c r="R522" s="23" t="s">
        <v>1942</v>
      </c>
      <c r="S522" s="23" t="s">
        <v>1943</v>
      </c>
      <c r="T522" s="23" t="s">
        <v>1941</v>
      </c>
      <c r="U522" s="22" t="s">
        <v>1944</v>
      </c>
      <c r="V522" s="22" t="s">
        <v>2007</v>
      </c>
      <c r="W522" s="27" t="s">
        <v>2007</v>
      </c>
      <c r="X522" s="28">
        <v>43050</v>
      </c>
      <c r="Y522" s="23">
        <v>2017060093032</v>
      </c>
      <c r="Z522" s="23" t="s">
        <v>2007</v>
      </c>
      <c r="AA522" s="29">
        <f t="shared" si="7"/>
        <v>1</v>
      </c>
      <c r="AB522" s="22" t="s">
        <v>2008</v>
      </c>
      <c r="AC522" s="22" t="s">
        <v>317</v>
      </c>
      <c r="AD522" s="22" t="s">
        <v>45</v>
      </c>
      <c r="AE522" s="22" t="s">
        <v>1947</v>
      </c>
      <c r="AF522" s="23" t="s">
        <v>47</v>
      </c>
      <c r="AG522" s="23" t="s">
        <v>1948</v>
      </c>
    </row>
    <row r="523" spans="1:33" s="20" customFormat="1" ht="63" customHeight="1" x14ac:dyDescent="0.2">
      <c r="A523" s="21" t="s">
        <v>328</v>
      </c>
      <c r="B523" s="22">
        <v>50193000</v>
      </c>
      <c r="C523" s="23" t="s">
        <v>2009</v>
      </c>
      <c r="D523" s="24">
        <v>43049</v>
      </c>
      <c r="E523" s="23" t="s">
        <v>1935</v>
      </c>
      <c r="F523" s="23" t="s">
        <v>487</v>
      </c>
      <c r="G523" s="23" t="s">
        <v>352</v>
      </c>
      <c r="H523" s="25">
        <v>299245280</v>
      </c>
      <c r="I523" s="25">
        <v>299245280</v>
      </c>
      <c r="J523" s="23" t="s">
        <v>49</v>
      </c>
      <c r="K523" s="23" t="s">
        <v>1936</v>
      </c>
      <c r="L523" s="22" t="s">
        <v>1937</v>
      </c>
      <c r="M523" s="22" t="s">
        <v>1938</v>
      </c>
      <c r="N523" s="21">
        <v>3835465</v>
      </c>
      <c r="O523" s="26" t="s">
        <v>1939</v>
      </c>
      <c r="P523" s="23" t="s">
        <v>1940</v>
      </c>
      <c r="Q523" s="23" t="s">
        <v>1941</v>
      </c>
      <c r="R523" s="23" t="s">
        <v>1942</v>
      </c>
      <c r="S523" s="23" t="s">
        <v>1943</v>
      </c>
      <c r="T523" s="23" t="s">
        <v>1941</v>
      </c>
      <c r="U523" s="22" t="s">
        <v>1944</v>
      </c>
      <c r="V523" s="22" t="s">
        <v>2010</v>
      </c>
      <c r="W523" s="27" t="s">
        <v>2010</v>
      </c>
      <c r="X523" s="28">
        <v>43050</v>
      </c>
      <c r="Y523" s="23">
        <v>2017060093032</v>
      </c>
      <c r="Z523" s="23" t="s">
        <v>2010</v>
      </c>
      <c r="AA523" s="29">
        <f t="shared" si="7"/>
        <v>1</v>
      </c>
      <c r="AB523" s="22" t="s">
        <v>2011</v>
      </c>
      <c r="AC523" s="22" t="s">
        <v>317</v>
      </c>
      <c r="AD523" s="22" t="s">
        <v>45</v>
      </c>
      <c r="AE523" s="22" t="s">
        <v>1947</v>
      </c>
      <c r="AF523" s="23" t="s">
        <v>47</v>
      </c>
      <c r="AG523" s="23" t="s">
        <v>1948</v>
      </c>
    </row>
    <row r="524" spans="1:33" s="20" customFormat="1" ht="63" customHeight="1" x14ac:dyDescent="0.2">
      <c r="A524" s="21" t="s">
        <v>328</v>
      </c>
      <c r="B524" s="22">
        <v>50193000</v>
      </c>
      <c r="C524" s="23" t="s">
        <v>2012</v>
      </c>
      <c r="D524" s="24">
        <v>43049</v>
      </c>
      <c r="E524" s="23" t="s">
        <v>1935</v>
      </c>
      <c r="F524" s="23" t="s">
        <v>487</v>
      </c>
      <c r="G524" s="23" t="s">
        <v>352</v>
      </c>
      <c r="H524" s="25">
        <v>185588592</v>
      </c>
      <c r="I524" s="25">
        <v>185588592</v>
      </c>
      <c r="J524" s="23" t="s">
        <v>49</v>
      </c>
      <c r="K524" s="23" t="s">
        <v>1936</v>
      </c>
      <c r="L524" s="22" t="s">
        <v>1937</v>
      </c>
      <c r="M524" s="22" t="s">
        <v>1938</v>
      </c>
      <c r="N524" s="21">
        <v>3835465</v>
      </c>
      <c r="O524" s="26" t="s">
        <v>1939</v>
      </c>
      <c r="P524" s="23" t="s">
        <v>1940</v>
      </c>
      <c r="Q524" s="23" t="s">
        <v>1941</v>
      </c>
      <c r="R524" s="23" t="s">
        <v>1942</v>
      </c>
      <c r="S524" s="23" t="s">
        <v>1943</v>
      </c>
      <c r="T524" s="23" t="s">
        <v>1941</v>
      </c>
      <c r="U524" s="22" t="s">
        <v>1944</v>
      </c>
      <c r="V524" s="22" t="s">
        <v>2013</v>
      </c>
      <c r="W524" s="27" t="s">
        <v>2013</v>
      </c>
      <c r="X524" s="28">
        <v>43050</v>
      </c>
      <c r="Y524" s="23">
        <v>2017060093032</v>
      </c>
      <c r="Z524" s="23" t="s">
        <v>2013</v>
      </c>
      <c r="AA524" s="29">
        <f t="shared" ref="AA524:AA587" si="8">+IF(AND(W524="",X524="",Y524="",Z524=""),"",IF(AND(W524&lt;&gt;"",X524="",Y524="",Z524=""),0%,IF(AND(W524&lt;&gt;"",X524&lt;&gt;"",Y524="",Z524=""),33%,IF(AND(W524&lt;&gt;"",X524&lt;&gt;"",Y524&lt;&gt;"",Z524=""),66%,IF(AND(W524&lt;&gt;"",X524&lt;&gt;"",Y524&lt;&gt;"",Z524&lt;&gt;""),100%,"Información incompleta")))))</f>
        <v>1</v>
      </c>
      <c r="AB524" s="22" t="s">
        <v>2014</v>
      </c>
      <c r="AC524" s="22" t="s">
        <v>317</v>
      </c>
      <c r="AD524" s="22" t="s">
        <v>45</v>
      </c>
      <c r="AE524" s="22" t="s">
        <v>1947</v>
      </c>
      <c r="AF524" s="23" t="s">
        <v>47</v>
      </c>
      <c r="AG524" s="23" t="s">
        <v>1948</v>
      </c>
    </row>
    <row r="525" spans="1:33" s="20" customFormat="1" ht="63" customHeight="1" x14ac:dyDescent="0.2">
      <c r="A525" s="21" t="s">
        <v>328</v>
      </c>
      <c r="B525" s="22">
        <v>50193000</v>
      </c>
      <c r="C525" s="23" t="s">
        <v>2015</v>
      </c>
      <c r="D525" s="24">
        <v>43049</v>
      </c>
      <c r="E525" s="23" t="s">
        <v>1935</v>
      </c>
      <c r="F525" s="23" t="s">
        <v>487</v>
      </c>
      <c r="G525" s="23" t="s">
        <v>352</v>
      </c>
      <c r="H525" s="25">
        <v>182420642</v>
      </c>
      <c r="I525" s="25">
        <v>182420642</v>
      </c>
      <c r="J525" s="23" t="s">
        <v>49</v>
      </c>
      <c r="K525" s="23" t="s">
        <v>1936</v>
      </c>
      <c r="L525" s="22" t="s">
        <v>1937</v>
      </c>
      <c r="M525" s="22" t="s">
        <v>1938</v>
      </c>
      <c r="N525" s="21">
        <v>3835465</v>
      </c>
      <c r="O525" s="26" t="s">
        <v>1939</v>
      </c>
      <c r="P525" s="23" t="s">
        <v>1940</v>
      </c>
      <c r="Q525" s="23" t="s">
        <v>1941</v>
      </c>
      <c r="R525" s="23" t="s">
        <v>1942</v>
      </c>
      <c r="S525" s="23" t="s">
        <v>1943</v>
      </c>
      <c r="T525" s="23" t="s">
        <v>1941</v>
      </c>
      <c r="U525" s="22" t="s">
        <v>1944</v>
      </c>
      <c r="V525" s="22" t="s">
        <v>2016</v>
      </c>
      <c r="W525" s="27" t="s">
        <v>2016</v>
      </c>
      <c r="X525" s="28">
        <v>43050</v>
      </c>
      <c r="Y525" s="23">
        <v>2017060093032</v>
      </c>
      <c r="Z525" s="23" t="s">
        <v>2016</v>
      </c>
      <c r="AA525" s="29">
        <f t="shared" si="8"/>
        <v>1</v>
      </c>
      <c r="AB525" s="22" t="s">
        <v>2017</v>
      </c>
      <c r="AC525" s="22" t="s">
        <v>317</v>
      </c>
      <c r="AD525" s="22" t="s">
        <v>45</v>
      </c>
      <c r="AE525" s="22" t="s">
        <v>1947</v>
      </c>
      <c r="AF525" s="23" t="s">
        <v>47</v>
      </c>
      <c r="AG525" s="23" t="s">
        <v>1948</v>
      </c>
    </row>
    <row r="526" spans="1:33" s="20" customFormat="1" ht="63" customHeight="1" x14ac:dyDescent="0.2">
      <c r="A526" s="21" t="s">
        <v>328</v>
      </c>
      <c r="B526" s="22">
        <v>50193000</v>
      </c>
      <c r="C526" s="23" t="s">
        <v>2018</v>
      </c>
      <c r="D526" s="24">
        <v>43049</v>
      </c>
      <c r="E526" s="23" t="s">
        <v>1935</v>
      </c>
      <c r="F526" s="23" t="s">
        <v>487</v>
      </c>
      <c r="G526" s="23" t="s">
        <v>352</v>
      </c>
      <c r="H526" s="25">
        <v>41493808</v>
      </c>
      <c r="I526" s="25">
        <v>41493808</v>
      </c>
      <c r="J526" s="23" t="s">
        <v>49</v>
      </c>
      <c r="K526" s="23" t="s">
        <v>1936</v>
      </c>
      <c r="L526" s="22" t="s">
        <v>1937</v>
      </c>
      <c r="M526" s="22" t="s">
        <v>1938</v>
      </c>
      <c r="N526" s="21">
        <v>3835465</v>
      </c>
      <c r="O526" s="26" t="s">
        <v>1939</v>
      </c>
      <c r="P526" s="23" t="s">
        <v>1940</v>
      </c>
      <c r="Q526" s="23" t="s">
        <v>1941</v>
      </c>
      <c r="R526" s="23" t="s">
        <v>1942</v>
      </c>
      <c r="S526" s="23" t="s">
        <v>1943</v>
      </c>
      <c r="T526" s="23" t="s">
        <v>1941</v>
      </c>
      <c r="U526" s="22" t="s">
        <v>1944</v>
      </c>
      <c r="V526" s="22" t="s">
        <v>2019</v>
      </c>
      <c r="W526" s="27" t="s">
        <v>2019</v>
      </c>
      <c r="X526" s="28">
        <v>43050</v>
      </c>
      <c r="Y526" s="23">
        <v>2017060093032</v>
      </c>
      <c r="Z526" s="23" t="s">
        <v>2019</v>
      </c>
      <c r="AA526" s="29">
        <f t="shared" si="8"/>
        <v>1</v>
      </c>
      <c r="AB526" s="22" t="s">
        <v>2020</v>
      </c>
      <c r="AC526" s="22" t="s">
        <v>317</v>
      </c>
      <c r="AD526" s="22" t="s">
        <v>45</v>
      </c>
      <c r="AE526" s="22" t="s">
        <v>1947</v>
      </c>
      <c r="AF526" s="23" t="s">
        <v>47</v>
      </c>
      <c r="AG526" s="23" t="s">
        <v>1948</v>
      </c>
    </row>
    <row r="527" spans="1:33" s="20" customFormat="1" ht="63" customHeight="1" x14ac:dyDescent="0.2">
      <c r="A527" s="21" t="s">
        <v>328</v>
      </c>
      <c r="B527" s="22">
        <v>50193000</v>
      </c>
      <c r="C527" s="23" t="s">
        <v>2021</v>
      </c>
      <c r="D527" s="24">
        <v>43049</v>
      </c>
      <c r="E527" s="23" t="s">
        <v>1935</v>
      </c>
      <c r="F527" s="23" t="s">
        <v>487</v>
      </c>
      <c r="G527" s="23" t="s">
        <v>352</v>
      </c>
      <c r="H527" s="25">
        <v>44168140</v>
      </c>
      <c r="I527" s="25">
        <v>44168140</v>
      </c>
      <c r="J527" s="23" t="s">
        <v>49</v>
      </c>
      <c r="K527" s="23" t="s">
        <v>1936</v>
      </c>
      <c r="L527" s="22" t="s">
        <v>1937</v>
      </c>
      <c r="M527" s="22" t="s">
        <v>1938</v>
      </c>
      <c r="N527" s="21">
        <v>3835465</v>
      </c>
      <c r="O527" s="26" t="s">
        <v>1939</v>
      </c>
      <c r="P527" s="23" t="s">
        <v>1940</v>
      </c>
      <c r="Q527" s="23" t="s">
        <v>1941</v>
      </c>
      <c r="R527" s="23" t="s">
        <v>1942</v>
      </c>
      <c r="S527" s="23" t="s">
        <v>1943</v>
      </c>
      <c r="T527" s="23" t="s">
        <v>1941</v>
      </c>
      <c r="U527" s="22" t="s">
        <v>1944</v>
      </c>
      <c r="V527" s="22" t="s">
        <v>2022</v>
      </c>
      <c r="W527" s="27" t="s">
        <v>2022</v>
      </c>
      <c r="X527" s="28">
        <v>43050</v>
      </c>
      <c r="Y527" s="23">
        <v>2017060093032</v>
      </c>
      <c r="Z527" s="23" t="s">
        <v>2022</v>
      </c>
      <c r="AA527" s="29">
        <f t="shared" si="8"/>
        <v>1</v>
      </c>
      <c r="AB527" s="22" t="s">
        <v>2023</v>
      </c>
      <c r="AC527" s="22" t="s">
        <v>317</v>
      </c>
      <c r="AD527" s="22" t="s">
        <v>45</v>
      </c>
      <c r="AE527" s="22" t="s">
        <v>1947</v>
      </c>
      <c r="AF527" s="23" t="s">
        <v>47</v>
      </c>
      <c r="AG527" s="23" t="s">
        <v>1948</v>
      </c>
    </row>
    <row r="528" spans="1:33" s="20" customFormat="1" ht="63" customHeight="1" x14ac:dyDescent="0.2">
      <c r="A528" s="21" t="s">
        <v>328</v>
      </c>
      <c r="B528" s="22">
        <v>50193000</v>
      </c>
      <c r="C528" s="23" t="s">
        <v>2024</v>
      </c>
      <c r="D528" s="24">
        <v>43049</v>
      </c>
      <c r="E528" s="23" t="s">
        <v>1935</v>
      </c>
      <c r="F528" s="23" t="s">
        <v>487</v>
      </c>
      <c r="G528" s="23" t="s">
        <v>352</v>
      </c>
      <c r="H528" s="25">
        <v>942050050</v>
      </c>
      <c r="I528" s="25">
        <v>942050050</v>
      </c>
      <c r="J528" s="23" t="s">
        <v>49</v>
      </c>
      <c r="K528" s="23" t="s">
        <v>1936</v>
      </c>
      <c r="L528" s="22" t="s">
        <v>1937</v>
      </c>
      <c r="M528" s="22" t="s">
        <v>1938</v>
      </c>
      <c r="N528" s="21">
        <v>3835465</v>
      </c>
      <c r="O528" s="26" t="s">
        <v>1939</v>
      </c>
      <c r="P528" s="23" t="s">
        <v>1940</v>
      </c>
      <c r="Q528" s="23" t="s">
        <v>1941</v>
      </c>
      <c r="R528" s="23" t="s">
        <v>1942</v>
      </c>
      <c r="S528" s="23" t="s">
        <v>1943</v>
      </c>
      <c r="T528" s="23" t="s">
        <v>1941</v>
      </c>
      <c r="U528" s="22" t="s">
        <v>1944</v>
      </c>
      <c r="V528" s="22" t="s">
        <v>2025</v>
      </c>
      <c r="W528" s="27" t="s">
        <v>2025</v>
      </c>
      <c r="X528" s="28">
        <v>43050</v>
      </c>
      <c r="Y528" s="23">
        <v>2017060093032</v>
      </c>
      <c r="Z528" s="23" t="s">
        <v>2025</v>
      </c>
      <c r="AA528" s="29">
        <f t="shared" si="8"/>
        <v>1</v>
      </c>
      <c r="AB528" s="22" t="s">
        <v>2026</v>
      </c>
      <c r="AC528" s="22" t="s">
        <v>317</v>
      </c>
      <c r="AD528" s="22" t="s">
        <v>45</v>
      </c>
      <c r="AE528" s="22" t="s">
        <v>1947</v>
      </c>
      <c r="AF528" s="23" t="s">
        <v>47</v>
      </c>
      <c r="AG528" s="23" t="s">
        <v>1948</v>
      </c>
    </row>
    <row r="529" spans="1:33" s="20" customFormat="1" ht="63" customHeight="1" x14ac:dyDescent="0.2">
      <c r="A529" s="21" t="s">
        <v>328</v>
      </c>
      <c r="B529" s="22">
        <v>50193000</v>
      </c>
      <c r="C529" s="23" t="s">
        <v>2027</v>
      </c>
      <c r="D529" s="24">
        <v>43049</v>
      </c>
      <c r="E529" s="23" t="s">
        <v>1935</v>
      </c>
      <c r="F529" s="23" t="s">
        <v>487</v>
      </c>
      <c r="G529" s="23" t="s">
        <v>352</v>
      </c>
      <c r="H529" s="25">
        <v>507511488</v>
      </c>
      <c r="I529" s="25">
        <v>507511488</v>
      </c>
      <c r="J529" s="23" t="s">
        <v>49</v>
      </c>
      <c r="K529" s="23" t="s">
        <v>1936</v>
      </c>
      <c r="L529" s="22" t="s">
        <v>1937</v>
      </c>
      <c r="M529" s="22" t="s">
        <v>1938</v>
      </c>
      <c r="N529" s="21">
        <v>3835465</v>
      </c>
      <c r="O529" s="26" t="s">
        <v>1939</v>
      </c>
      <c r="P529" s="23" t="s">
        <v>1940</v>
      </c>
      <c r="Q529" s="23" t="s">
        <v>1941</v>
      </c>
      <c r="R529" s="23" t="s">
        <v>1942</v>
      </c>
      <c r="S529" s="23" t="s">
        <v>1943</v>
      </c>
      <c r="T529" s="23" t="s">
        <v>1941</v>
      </c>
      <c r="U529" s="22" t="s">
        <v>1944</v>
      </c>
      <c r="V529" s="22" t="s">
        <v>2028</v>
      </c>
      <c r="W529" s="27" t="s">
        <v>2028</v>
      </c>
      <c r="X529" s="28">
        <v>43050</v>
      </c>
      <c r="Y529" s="23">
        <v>2017060093032</v>
      </c>
      <c r="Z529" s="23" t="s">
        <v>2028</v>
      </c>
      <c r="AA529" s="29">
        <f t="shared" si="8"/>
        <v>1</v>
      </c>
      <c r="AB529" s="22" t="s">
        <v>2029</v>
      </c>
      <c r="AC529" s="22" t="s">
        <v>317</v>
      </c>
      <c r="AD529" s="22" t="s">
        <v>45</v>
      </c>
      <c r="AE529" s="22" t="s">
        <v>1947</v>
      </c>
      <c r="AF529" s="23" t="s">
        <v>47</v>
      </c>
      <c r="AG529" s="23" t="s">
        <v>1948</v>
      </c>
    </row>
    <row r="530" spans="1:33" s="20" customFormat="1" ht="63" customHeight="1" x14ac:dyDescent="0.2">
      <c r="A530" s="21" t="s">
        <v>328</v>
      </c>
      <c r="B530" s="22">
        <v>50193000</v>
      </c>
      <c r="C530" s="23" t="s">
        <v>2030</v>
      </c>
      <c r="D530" s="24">
        <v>43049</v>
      </c>
      <c r="E530" s="23" t="s">
        <v>1935</v>
      </c>
      <c r="F530" s="23" t="s">
        <v>487</v>
      </c>
      <c r="G530" s="23" t="s">
        <v>352</v>
      </c>
      <c r="H530" s="25">
        <v>28736090</v>
      </c>
      <c r="I530" s="25">
        <v>28736090</v>
      </c>
      <c r="J530" s="23" t="s">
        <v>49</v>
      </c>
      <c r="K530" s="23" t="s">
        <v>1936</v>
      </c>
      <c r="L530" s="22" t="s">
        <v>1937</v>
      </c>
      <c r="M530" s="22" t="s">
        <v>1938</v>
      </c>
      <c r="N530" s="21">
        <v>3835465</v>
      </c>
      <c r="O530" s="26" t="s">
        <v>1939</v>
      </c>
      <c r="P530" s="23" t="s">
        <v>1940</v>
      </c>
      <c r="Q530" s="23" t="s">
        <v>1941</v>
      </c>
      <c r="R530" s="23" t="s">
        <v>1942</v>
      </c>
      <c r="S530" s="23" t="s">
        <v>1943</v>
      </c>
      <c r="T530" s="23" t="s">
        <v>1941</v>
      </c>
      <c r="U530" s="22" t="s">
        <v>1944</v>
      </c>
      <c r="V530" s="22" t="s">
        <v>2031</v>
      </c>
      <c r="W530" s="27" t="s">
        <v>2031</v>
      </c>
      <c r="X530" s="28">
        <v>43050</v>
      </c>
      <c r="Y530" s="23">
        <v>2017060093032</v>
      </c>
      <c r="Z530" s="23" t="s">
        <v>2031</v>
      </c>
      <c r="AA530" s="29">
        <f t="shared" si="8"/>
        <v>1</v>
      </c>
      <c r="AB530" s="22" t="s">
        <v>2032</v>
      </c>
      <c r="AC530" s="22" t="s">
        <v>317</v>
      </c>
      <c r="AD530" s="22" t="s">
        <v>45</v>
      </c>
      <c r="AE530" s="22" t="s">
        <v>1947</v>
      </c>
      <c r="AF530" s="23" t="s">
        <v>47</v>
      </c>
      <c r="AG530" s="23" t="s">
        <v>1948</v>
      </c>
    </row>
    <row r="531" spans="1:33" s="20" customFormat="1" ht="63" customHeight="1" x14ac:dyDescent="0.2">
      <c r="A531" s="21" t="s">
        <v>328</v>
      </c>
      <c r="B531" s="22">
        <v>50193000</v>
      </c>
      <c r="C531" s="23" t="s">
        <v>2033</v>
      </c>
      <c r="D531" s="24">
        <v>43049</v>
      </c>
      <c r="E531" s="23" t="s">
        <v>1935</v>
      </c>
      <c r="F531" s="23" t="s">
        <v>487</v>
      </c>
      <c r="G531" s="23" t="s">
        <v>352</v>
      </c>
      <c r="H531" s="25">
        <v>826351230</v>
      </c>
      <c r="I531" s="25">
        <v>826351230</v>
      </c>
      <c r="J531" s="23" t="s">
        <v>49</v>
      </c>
      <c r="K531" s="23" t="s">
        <v>1936</v>
      </c>
      <c r="L531" s="22" t="s">
        <v>1937</v>
      </c>
      <c r="M531" s="22" t="s">
        <v>1938</v>
      </c>
      <c r="N531" s="21">
        <v>3835465</v>
      </c>
      <c r="O531" s="26" t="s">
        <v>1939</v>
      </c>
      <c r="P531" s="23" t="s">
        <v>1940</v>
      </c>
      <c r="Q531" s="23" t="s">
        <v>1941</v>
      </c>
      <c r="R531" s="23" t="s">
        <v>1942</v>
      </c>
      <c r="S531" s="23" t="s">
        <v>1943</v>
      </c>
      <c r="T531" s="23" t="s">
        <v>1941</v>
      </c>
      <c r="U531" s="22" t="s">
        <v>1944</v>
      </c>
      <c r="V531" s="22" t="s">
        <v>2034</v>
      </c>
      <c r="W531" s="27" t="s">
        <v>2034</v>
      </c>
      <c r="X531" s="28">
        <v>43050</v>
      </c>
      <c r="Y531" s="23">
        <v>2017060093032</v>
      </c>
      <c r="Z531" s="23" t="s">
        <v>2034</v>
      </c>
      <c r="AA531" s="29">
        <f t="shared" si="8"/>
        <v>1</v>
      </c>
      <c r="AB531" s="22" t="s">
        <v>2035</v>
      </c>
      <c r="AC531" s="22" t="s">
        <v>317</v>
      </c>
      <c r="AD531" s="22" t="s">
        <v>45</v>
      </c>
      <c r="AE531" s="22" t="s">
        <v>1947</v>
      </c>
      <c r="AF531" s="23" t="s">
        <v>47</v>
      </c>
      <c r="AG531" s="23" t="s">
        <v>1948</v>
      </c>
    </row>
    <row r="532" spans="1:33" s="20" customFormat="1" ht="63" customHeight="1" x14ac:dyDescent="0.2">
      <c r="A532" s="21" t="s">
        <v>328</v>
      </c>
      <c r="B532" s="22">
        <v>50193000</v>
      </c>
      <c r="C532" s="23" t="s">
        <v>2036</v>
      </c>
      <c r="D532" s="24">
        <v>43049</v>
      </c>
      <c r="E532" s="23" t="s">
        <v>1935</v>
      </c>
      <c r="F532" s="23" t="s">
        <v>487</v>
      </c>
      <c r="G532" s="23" t="s">
        <v>352</v>
      </c>
      <c r="H532" s="25">
        <v>777647230</v>
      </c>
      <c r="I532" s="25">
        <v>777647230</v>
      </c>
      <c r="J532" s="23" t="s">
        <v>49</v>
      </c>
      <c r="K532" s="23" t="s">
        <v>1936</v>
      </c>
      <c r="L532" s="22" t="s">
        <v>1937</v>
      </c>
      <c r="M532" s="22" t="s">
        <v>1938</v>
      </c>
      <c r="N532" s="21">
        <v>3835465</v>
      </c>
      <c r="O532" s="26" t="s">
        <v>1939</v>
      </c>
      <c r="P532" s="23" t="s">
        <v>1940</v>
      </c>
      <c r="Q532" s="23" t="s">
        <v>1941</v>
      </c>
      <c r="R532" s="23" t="s">
        <v>1942</v>
      </c>
      <c r="S532" s="23" t="s">
        <v>1943</v>
      </c>
      <c r="T532" s="23" t="s">
        <v>1941</v>
      </c>
      <c r="U532" s="22" t="s">
        <v>1944</v>
      </c>
      <c r="V532" s="22" t="s">
        <v>2037</v>
      </c>
      <c r="W532" s="27" t="s">
        <v>2037</v>
      </c>
      <c r="X532" s="28">
        <v>43050</v>
      </c>
      <c r="Y532" s="23">
        <v>2017060093032</v>
      </c>
      <c r="Z532" s="23" t="s">
        <v>2037</v>
      </c>
      <c r="AA532" s="29">
        <f t="shared" si="8"/>
        <v>1</v>
      </c>
      <c r="AB532" s="22" t="s">
        <v>2038</v>
      </c>
      <c r="AC532" s="22" t="s">
        <v>317</v>
      </c>
      <c r="AD532" s="22" t="s">
        <v>45</v>
      </c>
      <c r="AE532" s="22" t="s">
        <v>1947</v>
      </c>
      <c r="AF532" s="23" t="s">
        <v>47</v>
      </c>
      <c r="AG532" s="23" t="s">
        <v>1948</v>
      </c>
    </row>
    <row r="533" spans="1:33" s="20" customFormat="1" ht="63" customHeight="1" x14ac:dyDescent="0.2">
      <c r="A533" s="21" t="s">
        <v>328</v>
      </c>
      <c r="B533" s="22">
        <v>50193000</v>
      </c>
      <c r="C533" s="23" t="s">
        <v>2039</v>
      </c>
      <c r="D533" s="24">
        <v>43049</v>
      </c>
      <c r="E533" s="23" t="s">
        <v>1935</v>
      </c>
      <c r="F533" s="23" t="s">
        <v>487</v>
      </c>
      <c r="G533" s="23" t="s">
        <v>352</v>
      </c>
      <c r="H533" s="25">
        <v>50070328</v>
      </c>
      <c r="I533" s="25">
        <v>50070328</v>
      </c>
      <c r="J533" s="23" t="s">
        <v>49</v>
      </c>
      <c r="K533" s="23" t="s">
        <v>1936</v>
      </c>
      <c r="L533" s="22" t="s">
        <v>1937</v>
      </c>
      <c r="M533" s="22" t="s">
        <v>1938</v>
      </c>
      <c r="N533" s="21">
        <v>3835465</v>
      </c>
      <c r="O533" s="26" t="s">
        <v>1939</v>
      </c>
      <c r="P533" s="23" t="s">
        <v>1940</v>
      </c>
      <c r="Q533" s="23" t="s">
        <v>1941</v>
      </c>
      <c r="R533" s="23" t="s">
        <v>1942</v>
      </c>
      <c r="S533" s="23" t="s">
        <v>1943</v>
      </c>
      <c r="T533" s="23" t="s">
        <v>1941</v>
      </c>
      <c r="U533" s="22" t="s">
        <v>1944</v>
      </c>
      <c r="V533" s="22" t="s">
        <v>2040</v>
      </c>
      <c r="W533" s="27" t="s">
        <v>2040</v>
      </c>
      <c r="X533" s="28">
        <v>43050</v>
      </c>
      <c r="Y533" s="23">
        <v>2017060093032</v>
      </c>
      <c r="Z533" s="23" t="s">
        <v>2040</v>
      </c>
      <c r="AA533" s="29">
        <f t="shared" si="8"/>
        <v>1</v>
      </c>
      <c r="AB533" s="22" t="s">
        <v>2041</v>
      </c>
      <c r="AC533" s="22" t="s">
        <v>317</v>
      </c>
      <c r="AD533" s="22" t="s">
        <v>45</v>
      </c>
      <c r="AE533" s="22" t="s">
        <v>1947</v>
      </c>
      <c r="AF533" s="23" t="s">
        <v>47</v>
      </c>
      <c r="AG533" s="23" t="s">
        <v>1948</v>
      </c>
    </row>
    <row r="534" spans="1:33" s="20" customFormat="1" ht="63" customHeight="1" x14ac:dyDescent="0.2">
      <c r="A534" s="21" t="s">
        <v>328</v>
      </c>
      <c r="B534" s="22">
        <v>50193000</v>
      </c>
      <c r="C534" s="23" t="s">
        <v>2042</v>
      </c>
      <c r="D534" s="24">
        <v>43049</v>
      </c>
      <c r="E534" s="23" t="s">
        <v>1935</v>
      </c>
      <c r="F534" s="23" t="s">
        <v>487</v>
      </c>
      <c r="G534" s="23" t="s">
        <v>352</v>
      </c>
      <c r="H534" s="25">
        <v>145522240</v>
      </c>
      <c r="I534" s="25">
        <v>145522240</v>
      </c>
      <c r="J534" s="23" t="s">
        <v>49</v>
      </c>
      <c r="K534" s="23" t="s">
        <v>1936</v>
      </c>
      <c r="L534" s="22" t="s">
        <v>1937</v>
      </c>
      <c r="M534" s="22" t="s">
        <v>1938</v>
      </c>
      <c r="N534" s="21">
        <v>3835465</v>
      </c>
      <c r="O534" s="26" t="s">
        <v>1939</v>
      </c>
      <c r="P534" s="23" t="s">
        <v>1940</v>
      </c>
      <c r="Q534" s="23" t="s">
        <v>1941</v>
      </c>
      <c r="R534" s="23" t="s">
        <v>1942</v>
      </c>
      <c r="S534" s="23" t="s">
        <v>1943</v>
      </c>
      <c r="T534" s="23" t="s">
        <v>1941</v>
      </c>
      <c r="U534" s="22" t="s">
        <v>1944</v>
      </c>
      <c r="V534" s="22" t="s">
        <v>2043</v>
      </c>
      <c r="W534" s="27" t="s">
        <v>2043</v>
      </c>
      <c r="X534" s="28">
        <v>43050</v>
      </c>
      <c r="Y534" s="23">
        <v>2017060093032</v>
      </c>
      <c r="Z534" s="23" t="s">
        <v>2043</v>
      </c>
      <c r="AA534" s="29">
        <f t="shared" si="8"/>
        <v>1</v>
      </c>
      <c r="AB534" s="22" t="s">
        <v>2044</v>
      </c>
      <c r="AC534" s="22" t="s">
        <v>317</v>
      </c>
      <c r="AD534" s="22" t="s">
        <v>45</v>
      </c>
      <c r="AE534" s="22" t="s">
        <v>1947</v>
      </c>
      <c r="AF534" s="23" t="s">
        <v>47</v>
      </c>
      <c r="AG534" s="23" t="s">
        <v>1948</v>
      </c>
    </row>
    <row r="535" spans="1:33" s="20" customFormat="1" ht="63" customHeight="1" x14ac:dyDescent="0.2">
      <c r="A535" s="21" t="s">
        <v>328</v>
      </c>
      <c r="B535" s="22">
        <v>50193000</v>
      </c>
      <c r="C535" s="23" t="s">
        <v>2045</v>
      </c>
      <c r="D535" s="24">
        <v>43049</v>
      </c>
      <c r="E535" s="23" t="s">
        <v>1935</v>
      </c>
      <c r="F535" s="23" t="s">
        <v>487</v>
      </c>
      <c r="G535" s="23" t="s">
        <v>352</v>
      </c>
      <c r="H535" s="25">
        <v>254104192</v>
      </c>
      <c r="I535" s="25">
        <v>254104192</v>
      </c>
      <c r="J535" s="23" t="s">
        <v>49</v>
      </c>
      <c r="K535" s="23" t="s">
        <v>1936</v>
      </c>
      <c r="L535" s="22" t="s">
        <v>1937</v>
      </c>
      <c r="M535" s="22" t="s">
        <v>1938</v>
      </c>
      <c r="N535" s="21">
        <v>3835465</v>
      </c>
      <c r="O535" s="26" t="s">
        <v>1939</v>
      </c>
      <c r="P535" s="23" t="s">
        <v>1940</v>
      </c>
      <c r="Q535" s="23" t="s">
        <v>1941</v>
      </c>
      <c r="R535" s="23" t="s">
        <v>1942</v>
      </c>
      <c r="S535" s="23" t="s">
        <v>1943</v>
      </c>
      <c r="T535" s="23" t="s">
        <v>1941</v>
      </c>
      <c r="U535" s="22" t="s">
        <v>1944</v>
      </c>
      <c r="V535" s="22" t="s">
        <v>2046</v>
      </c>
      <c r="W535" s="27" t="s">
        <v>2046</v>
      </c>
      <c r="X535" s="28">
        <v>43050</v>
      </c>
      <c r="Y535" s="23">
        <v>2017060093032</v>
      </c>
      <c r="Z535" s="23" t="s">
        <v>2046</v>
      </c>
      <c r="AA535" s="29">
        <f t="shared" si="8"/>
        <v>1</v>
      </c>
      <c r="AB535" s="22" t="s">
        <v>2047</v>
      </c>
      <c r="AC535" s="22" t="s">
        <v>317</v>
      </c>
      <c r="AD535" s="22" t="s">
        <v>45</v>
      </c>
      <c r="AE535" s="22" t="s">
        <v>1947</v>
      </c>
      <c r="AF535" s="23" t="s">
        <v>47</v>
      </c>
      <c r="AG535" s="23" t="s">
        <v>1948</v>
      </c>
    </row>
    <row r="536" spans="1:33" s="20" customFormat="1" ht="63" customHeight="1" x14ac:dyDescent="0.2">
      <c r="A536" s="21" t="s">
        <v>328</v>
      </c>
      <c r="B536" s="22">
        <v>50193000</v>
      </c>
      <c r="C536" s="23" t="s">
        <v>2048</v>
      </c>
      <c r="D536" s="24">
        <v>43049</v>
      </c>
      <c r="E536" s="23" t="s">
        <v>1935</v>
      </c>
      <c r="F536" s="23" t="s">
        <v>487</v>
      </c>
      <c r="G536" s="23" t="s">
        <v>352</v>
      </c>
      <c r="H536" s="25">
        <v>72051800</v>
      </c>
      <c r="I536" s="25">
        <v>72051800</v>
      </c>
      <c r="J536" s="23" t="s">
        <v>49</v>
      </c>
      <c r="K536" s="23" t="s">
        <v>1936</v>
      </c>
      <c r="L536" s="22" t="s">
        <v>1937</v>
      </c>
      <c r="M536" s="22" t="s">
        <v>1938</v>
      </c>
      <c r="N536" s="21">
        <v>3835465</v>
      </c>
      <c r="O536" s="26" t="s">
        <v>1939</v>
      </c>
      <c r="P536" s="23" t="s">
        <v>1940</v>
      </c>
      <c r="Q536" s="23" t="s">
        <v>1941</v>
      </c>
      <c r="R536" s="23" t="s">
        <v>1942</v>
      </c>
      <c r="S536" s="23" t="s">
        <v>1943</v>
      </c>
      <c r="T536" s="23" t="s">
        <v>1941</v>
      </c>
      <c r="U536" s="22" t="s">
        <v>1944</v>
      </c>
      <c r="V536" s="22" t="s">
        <v>2049</v>
      </c>
      <c r="W536" s="27" t="s">
        <v>2049</v>
      </c>
      <c r="X536" s="28">
        <v>43050</v>
      </c>
      <c r="Y536" s="23">
        <v>2017060093032</v>
      </c>
      <c r="Z536" s="23" t="s">
        <v>2049</v>
      </c>
      <c r="AA536" s="29">
        <f t="shared" si="8"/>
        <v>1</v>
      </c>
      <c r="AB536" s="22" t="s">
        <v>2050</v>
      </c>
      <c r="AC536" s="22" t="s">
        <v>317</v>
      </c>
      <c r="AD536" s="22" t="s">
        <v>45</v>
      </c>
      <c r="AE536" s="22" t="s">
        <v>1947</v>
      </c>
      <c r="AF536" s="23" t="s">
        <v>47</v>
      </c>
      <c r="AG536" s="23" t="s">
        <v>1948</v>
      </c>
    </row>
    <row r="537" spans="1:33" s="20" customFormat="1" ht="63" customHeight="1" x14ac:dyDescent="0.2">
      <c r="A537" s="21" t="s">
        <v>328</v>
      </c>
      <c r="B537" s="22">
        <v>50193000</v>
      </c>
      <c r="C537" s="23" t="s">
        <v>2051</v>
      </c>
      <c r="D537" s="24">
        <v>43049</v>
      </c>
      <c r="E537" s="23" t="s">
        <v>1935</v>
      </c>
      <c r="F537" s="23" t="s">
        <v>487</v>
      </c>
      <c r="G537" s="23" t="s">
        <v>352</v>
      </c>
      <c r="H537" s="25">
        <v>180249760</v>
      </c>
      <c r="I537" s="25">
        <v>180249760</v>
      </c>
      <c r="J537" s="23" t="s">
        <v>49</v>
      </c>
      <c r="K537" s="23" t="s">
        <v>1936</v>
      </c>
      <c r="L537" s="22" t="s">
        <v>1937</v>
      </c>
      <c r="M537" s="22" t="s">
        <v>1938</v>
      </c>
      <c r="N537" s="21">
        <v>3835465</v>
      </c>
      <c r="O537" s="26" t="s">
        <v>1939</v>
      </c>
      <c r="P537" s="23" t="s">
        <v>1940</v>
      </c>
      <c r="Q537" s="23" t="s">
        <v>1941</v>
      </c>
      <c r="R537" s="23" t="s">
        <v>1942</v>
      </c>
      <c r="S537" s="23" t="s">
        <v>1943</v>
      </c>
      <c r="T537" s="23" t="s">
        <v>1941</v>
      </c>
      <c r="U537" s="22" t="s">
        <v>1944</v>
      </c>
      <c r="V537" s="22" t="s">
        <v>2052</v>
      </c>
      <c r="W537" s="27" t="s">
        <v>2052</v>
      </c>
      <c r="X537" s="28">
        <v>43050</v>
      </c>
      <c r="Y537" s="23">
        <v>2017060093032</v>
      </c>
      <c r="Z537" s="23" t="s">
        <v>2052</v>
      </c>
      <c r="AA537" s="29">
        <f t="shared" si="8"/>
        <v>1</v>
      </c>
      <c r="AB537" s="22" t="s">
        <v>2053</v>
      </c>
      <c r="AC537" s="22" t="s">
        <v>317</v>
      </c>
      <c r="AD537" s="22" t="s">
        <v>45</v>
      </c>
      <c r="AE537" s="22" t="s">
        <v>1947</v>
      </c>
      <c r="AF537" s="23" t="s">
        <v>47</v>
      </c>
      <c r="AG537" s="23" t="s">
        <v>1948</v>
      </c>
    </row>
    <row r="538" spans="1:33" s="20" customFormat="1" ht="63" customHeight="1" x14ac:dyDescent="0.2">
      <c r="A538" s="21" t="s">
        <v>328</v>
      </c>
      <c r="B538" s="22">
        <v>50193000</v>
      </c>
      <c r="C538" s="23" t="s">
        <v>2054</v>
      </c>
      <c r="D538" s="24">
        <v>43049</v>
      </c>
      <c r="E538" s="23" t="s">
        <v>1935</v>
      </c>
      <c r="F538" s="23" t="s">
        <v>487</v>
      </c>
      <c r="G538" s="23" t="s">
        <v>352</v>
      </c>
      <c r="H538" s="25">
        <v>188828208</v>
      </c>
      <c r="I538" s="25">
        <v>188828208</v>
      </c>
      <c r="J538" s="23" t="s">
        <v>49</v>
      </c>
      <c r="K538" s="23" t="s">
        <v>1936</v>
      </c>
      <c r="L538" s="22" t="s">
        <v>1937</v>
      </c>
      <c r="M538" s="22" t="s">
        <v>1938</v>
      </c>
      <c r="N538" s="21">
        <v>3835465</v>
      </c>
      <c r="O538" s="26" t="s">
        <v>1939</v>
      </c>
      <c r="P538" s="23" t="s">
        <v>1940</v>
      </c>
      <c r="Q538" s="23" t="s">
        <v>1941</v>
      </c>
      <c r="R538" s="23" t="s">
        <v>1942</v>
      </c>
      <c r="S538" s="23" t="s">
        <v>1943</v>
      </c>
      <c r="T538" s="23" t="s">
        <v>1941</v>
      </c>
      <c r="U538" s="22" t="s">
        <v>1944</v>
      </c>
      <c r="V538" s="22" t="s">
        <v>2055</v>
      </c>
      <c r="W538" s="27" t="s">
        <v>2055</v>
      </c>
      <c r="X538" s="28">
        <v>43050</v>
      </c>
      <c r="Y538" s="23">
        <v>2017060093032</v>
      </c>
      <c r="Z538" s="23" t="s">
        <v>2055</v>
      </c>
      <c r="AA538" s="29">
        <f t="shared" si="8"/>
        <v>1</v>
      </c>
      <c r="AB538" s="22" t="s">
        <v>2056</v>
      </c>
      <c r="AC538" s="22" t="s">
        <v>317</v>
      </c>
      <c r="AD538" s="22" t="s">
        <v>45</v>
      </c>
      <c r="AE538" s="22" t="s">
        <v>1947</v>
      </c>
      <c r="AF538" s="23" t="s">
        <v>47</v>
      </c>
      <c r="AG538" s="23" t="s">
        <v>1948</v>
      </c>
    </row>
    <row r="539" spans="1:33" s="20" customFormat="1" ht="63" customHeight="1" x14ac:dyDescent="0.2">
      <c r="A539" s="21" t="s">
        <v>328</v>
      </c>
      <c r="B539" s="22">
        <v>50193000</v>
      </c>
      <c r="C539" s="23" t="s">
        <v>2057</v>
      </c>
      <c r="D539" s="24">
        <v>43049</v>
      </c>
      <c r="E539" s="23" t="s">
        <v>1935</v>
      </c>
      <c r="F539" s="23" t="s">
        <v>487</v>
      </c>
      <c r="G539" s="23" t="s">
        <v>352</v>
      </c>
      <c r="H539" s="25">
        <v>442026858</v>
      </c>
      <c r="I539" s="25">
        <v>442026858</v>
      </c>
      <c r="J539" s="23" t="s">
        <v>49</v>
      </c>
      <c r="K539" s="23" t="s">
        <v>1936</v>
      </c>
      <c r="L539" s="22" t="s">
        <v>1937</v>
      </c>
      <c r="M539" s="22" t="s">
        <v>1938</v>
      </c>
      <c r="N539" s="21">
        <v>3835465</v>
      </c>
      <c r="O539" s="26" t="s">
        <v>1939</v>
      </c>
      <c r="P539" s="23" t="s">
        <v>1940</v>
      </c>
      <c r="Q539" s="23" t="s">
        <v>1941</v>
      </c>
      <c r="R539" s="23" t="s">
        <v>1942</v>
      </c>
      <c r="S539" s="23" t="s">
        <v>1943</v>
      </c>
      <c r="T539" s="23" t="s">
        <v>1941</v>
      </c>
      <c r="U539" s="22" t="s">
        <v>1944</v>
      </c>
      <c r="V539" s="22" t="s">
        <v>2058</v>
      </c>
      <c r="W539" s="27" t="s">
        <v>2058</v>
      </c>
      <c r="X539" s="28">
        <v>43050</v>
      </c>
      <c r="Y539" s="23">
        <v>2017060093032</v>
      </c>
      <c r="Z539" s="23" t="s">
        <v>2058</v>
      </c>
      <c r="AA539" s="29">
        <f t="shared" si="8"/>
        <v>1</v>
      </c>
      <c r="AB539" s="22" t="s">
        <v>2059</v>
      </c>
      <c r="AC539" s="22" t="s">
        <v>317</v>
      </c>
      <c r="AD539" s="22" t="s">
        <v>45</v>
      </c>
      <c r="AE539" s="22" t="s">
        <v>1947</v>
      </c>
      <c r="AF539" s="23" t="s">
        <v>47</v>
      </c>
      <c r="AG539" s="23" t="s">
        <v>1948</v>
      </c>
    </row>
    <row r="540" spans="1:33" s="20" customFormat="1" ht="63" customHeight="1" x14ac:dyDescent="0.2">
      <c r="A540" s="21" t="s">
        <v>328</v>
      </c>
      <c r="B540" s="22">
        <v>50193000</v>
      </c>
      <c r="C540" s="23" t="s">
        <v>2060</v>
      </c>
      <c r="D540" s="24">
        <v>43049</v>
      </c>
      <c r="E540" s="23" t="s">
        <v>1935</v>
      </c>
      <c r="F540" s="23" t="s">
        <v>487</v>
      </c>
      <c r="G540" s="23" t="s">
        <v>352</v>
      </c>
      <c r="H540" s="25">
        <v>122002420</v>
      </c>
      <c r="I540" s="25">
        <v>122002420</v>
      </c>
      <c r="J540" s="23" t="s">
        <v>49</v>
      </c>
      <c r="K540" s="23" t="s">
        <v>1936</v>
      </c>
      <c r="L540" s="22" t="s">
        <v>1937</v>
      </c>
      <c r="M540" s="22" t="s">
        <v>1938</v>
      </c>
      <c r="N540" s="21">
        <v>3835465</v>
      </c>
      <c r="O540" s="26" t="s">
        <v>1939</v>
      </c>
      <c r="P540" s="23" t="s">
        <v>1940</v>
      </c>
      <c r="Q540" s="23" t="s">
        <v>1941</v>
      </c>
      <c r="R540" s="23" t="s">
        <v>1942</v>
      </c>
      <c r="S540" s="23" t="s">
        <v>1943</v>
      </c>
      <c r="T540" s="23" t="s">
        <v>1941</v>
      </c>
      <c r="U540" s="22" t="s">
        <v>1944</v>
      </c>
      <c r="V540" s="22" t="s">
        <v>2061</v>
      </c>
      <c r="W540" s="27" t="s">
        <v>2061</v>
      </c>
      <c r="X540" s="28">
        <v>43050</v>
      </c>
      <c r="Y540" s="23">
        <v>2017060093032</v>
      </c>
      <c r="Z540" s="23" t="s">
        <v>2061</v>
      </c>
      <c r="AA540" s="29">
        <f t="shared" si="8"/>
        <v>1</v>
      </c>
      <c r="AB540" s="22" t="s">
        <v>2062</v>
      </c>
      <c r="AC540" s="22" t="s">
        <v>317</v>
      </c>
      <c r="AD540" s="22" t="s">
        <v>45</v>
      </c>
      <c r="AE540" s="22" t="s">
        <v>1947</v>
      </c>
      <c r="AF540" s="23" t="s">
        <v>47</v>
      </c>
      <c r="AG540" s="23" t="s">
        <v>1948</v>
      </c>
    </row>
    <row r="541" spans="1:33" s="20" customFormat="1" ht="63" customHeight="1" x14ac:dyDescent="0.2">
      <c r="A541" s="21" t="s">
        <v>328</v>
      </c>
      <c r="B541" s="22">
        <v>50193000</v>
      </c>
      <c r="C541" s="23" t="s">
        <v>2063</v>
      </c>
      <c r="D541" s="24">
        <v>43049</v>
      </c>
      <c r="E541" s="23" t="s">
        <v>1935</v>
      </c>
      <c r="F541" s="23" t="s">
        <v>487</v>
      </c>
      <c r="G541" s="23" t="s">
        <v>352</v>
      </c>
      <c r="H541" s="25">
        <v>109410032</v>
      </c>
      <c r="I541" s="25">
        <v>109410032</v>
      </c>
      <c r="J541" s="23" t="s">
        <v>49</v>
      </c>
      <c r="K541" s="23" t="s">
        <v>1936</v>
      </c>
      <c r="L541" s="22" t="s">
        <v>1937</v>
      </c>
      <c r="M541" s="22" t="s">
        <v>1938</v>
      </c>
      <c r="N541" s="21">
        <v>3835465</v>
      </c>
      <c r="O541" s="26" t="s">
        <v>1939</v>
      </c>
      <c r="P541" s="23" t="s">
        <v>1940</v>
      </c>
      <c r="Q541" s="23" t="s">
        <v>1941</v>
      </c>
      <c r="R541" s="23" t="s">
        <v>1942</v>
      </c>
      <c r="S541" s="23" t="s">
        <v>1943</v>
      </c>
      <c r="T541" s="23" t="s">
        <v>1941</v>
      </c>
      <c r="U541" s="22" t="s">
        <v>1944</v>
      </c>
      <c r="V541" s="22" t="s">
        <v>2064</v>
      </c>
      <c r="W541" s="27" t="s">
        <v>2064</v>
      </c>
      <c r="X541" s="28">
        <v>43050</v>
      </c>
      <c r="Y541" s="23">
        <v>2017060093032</v>
      </c>
      <c r="Z541" s="23" t="s">
        <v>2064</v>
      </c>
      <c r="AA541" s="29">
        <f t="shared" si="8"/>
        <v>1</v>
      </c>
      <c r="AB541" s="22" t="s">
        <v>2065</v>
      </c>
      <c r="AC541" s="22" t="s">
        <v>317</v>
      </c>
      <c r="AD541" s="22" t="s">
        <v>45</v>
      </c>
      <c r="AE541" s="22" t="s">
        <v>1947</v>
      </c>
      <c r="AF541" s="23" t="s">
        <v>47</v>
      </c>
      <c r="AG541" s="23" t="s">
        <v>1948</v>
      </c>
    </row>
    <row r="542" spans="1:33" s="20" customFormat="1" ht="63" customHeight="1" x14ac:dyDescent="0.2">
      <c r="A542" s="21" t="s">
        <v>328</v>
      </c>
      <c r="B542" s="22">
        <v>50193000</v>
      </c>
      <c r="C542" s="23" t="s">
        <v>2066</v>
      </c>
      <c r="D542" s="24">
        <v>43049</v>
      </c>
      <c r="E542" s="23" t="s">
        <v>1935</v>
      </c>
      <c r="F542" s="23" t="s">
        <v>487</v>
      </c>
      <c r="G542" s="23" t="s">
        <v>352</v>
      </c>
      <c r="H542" s="25">
        <v>740262900</v>
      </c>
      <c r="I542" s="25">
        <v>740262900</v>
      </c>
      <c r="J542" s="23" t="s">
        <v>49</v>
      </c>
      <c r="K542" s="23" t="s">
        <v>1936</v>
      </c>
      <c r="L542" s="22" t="s">
        <v>1937</v>
      </c>
      <c r="M542" s="22" t="s">
        <v>1938</v>
      </c>
      <c r="N542" s="21">
        <v>3835465</v>
      </c>
      <c r="O542" s="26" t="s">
        <v>1939</v>
      </c>
      <c r="P542" s="23" t="s">
        <v>1940</v>
      </c>
      <c r="Q542" s="23" t="s">
        <v>1941</v>
      </c>
      <c r="R542" s="23" t="s">
        <v>1942</v>
      </c>
      <c r="S542" s="23" t="s">
        <v>1943</v>
      </c>
      <c r="T542" s="23" t="s">
        <v>1941</v>
      </c>
      <c r="U542" s="22" t="s">
        <v>1944</v>
      </c>
      <c r="V542" s="22" t="s">
        <v>2067</v>
      </c>
      <c r="W542" s="27" t="s">
        <v>2067</v>
      </c>
      <c r="X542" s="28">
        <v>43050</v>
      </c>
      <c r="Y542" s="23">
        <v>2017060093032</v>
      </c>
      <c r="Z542" s="23" t="s">
        <v>2067</v>
      </c>
      <c r="AA542" s="29">
        <f t="shared" si="8"/>
        <v>1</v>
      </c>
      <c r="AB542" s="22" t="s">
        <v>2068</v>
      </c>
      <c r="AC542" s="22" t="s">
        <v>317</v>
      </c>
      <c r="AD542" s="22" t="s">
        <v>45</v>
      </c>
      <c r="AE542" s="22" t="s">
        <v>1947</v>
      </c>
      <c r="AF542" s="23" t="s">
        <v>47</v>
      </c>
      <c r="AG542" s="23" t="s">
        <v>1948</v>
      </c>
    </row>
    <row r="543" spans="1:33" s="20" customFormat="1" ht="63" customHeight="1" x14ac:dyDescent="0.2">
      <c r="A543" s="21" t="s">
        <v>328</v>
      </c>
      <c r="B543" s="22">
        <v>50193000</v>
      </c>
      <c r="C543" s="23" t="s">
        <v>2069</v>
      </c>
      <c r="D543" s="24">
        <v>43049</v>
      </c>
      <c r="E543" s="23" t="s">
        <v>1935</v>
      </c>
      <c r="F543" s="23" t="s">
        <v>487</v>
      </c>
      <c r="G543" s="23" t="s">
        <v>352</v>
      </c>
      <c r="H543" s="25">
        <v>169979744</v>
      </c>
      <c r="I543" s="25">
        <v>169979744</v>
      </c>
      <c r="J543" s="23" t="s">
        <v>49</v>
      </c>
      <c r="K543" s="23" t="s">
        <v>1936</v>
      </c>
      <c r="L543" s="22" t="s">
        <v>1937</v>
      </c>
      <c r="M543" s="22" t="s">
        <v>1938</v>
      </c>
      <c r="N543" s="21">
        <v>3835465</v>
      </c>
      <c r="O543" s="26" t="s">
        <v>1939</v>
      </c>
      <c r="P543" s="23" t="s">
        <v>1940</v>
      </c>
      <c r="Q543" s="23" t="s">
        <v>1941</v>
      </c>
      <c r="R543" s="23" t="s">
        <v>1942</v>
      </c>
      <c r="S543" s="23" t="s">
        <v>1943</v>
      </c>
      <c r="T543" s="23" t="s">
        <v>1941</v>
      </c>
      <c r="U543" s="22" t="s">
        <v>1944</v>
      </c>
      <c r="V543" s="22" t="s">
        <v>2070</v>
      </c>
      <c r="W543" s="27" t="s">
        <v>2070</v>
      </c>
      <c r="X543" s="28">
        <v>43050</v>
      </c>
      <c r="Y543" s="23">
        <v>2017060093032</v>
      </c>
      <c r="Z543" s="23" t="s">
        <v>2070</v>
      </c>
      <c r="AA543" s="29">
        <f t="shared" si="8"/>
        <v>1</v>
      </c>
      <c r="AB543" s="22" t="s">
        <v>2071</v>
      </c>
      <c r="AC543" s="22" t="s">
        <v>317</v>
      </c>
      <c r="AD543" s="22" t="s">
        <v>45</v>
      </c>
      <c r="AE543" s="22" t="s">
        <v>1947</v>
      </c>
      <c r="AF543" s="23" t="s">
        <v>47</v>
      </c>
      <c r="AG543" s="23" t="s">
        <v>1948</v>
      </c>
    </row>
    <row r="544" spans="1:33" s="20" customFormat="1" ht="63" customHeight="1" x14ac:dyDescent="0.2">
      <c r="A544" s="21" t="s">
        <v>328</v>
      </c>
      <c r="B544" s="22">
        <v>50193000</v>
      </c>
      <c r="C544" s="23" t="s">
        <v>2072</v>
      </c>
      <c r="D544" s="24">
        <v>43049</v>
      </c>
      <c r="E544" s="23" t="s">
        <v>1935</v>
      </c>
      <c r="F544" s="23" t="s">
        <v>487</v>
      </c>
      <c r="G544" s="23" t="s">
        <v>352</v>
      </c>
      <c r="H544" s="25">
        <v>394114262</v>
      </c>
      <c r="I544" s="25">
        <v>394114262</v>
      </c>
      <c r="J544" s="23" t="s">
        <v>49</v>
      </c>
      <c r="K544" s="23" t="s">
        <v>1936</v>
      </c>
      <c r="L544" s="22" t="s">
        <v>1937</v>
      </c>
      <c r="M544" s="22" t="s">
        <v>1938</v>
      </c>
      <c r="N544" s="21">
        <v>3835465</v>
      </c>
      <c r="O544" s="26" t="s">
        <v>1939</v>
      </c>
      <c r="P544" s="23" t="s">
        <v>1940</v>
      </c>
      <c r="Q544" s="23" t="s">
        <v>1941</v>
      </c>
      <c r="R544" s="23" t="s">
        <v>1942</v>
      </c>
      <c r="S544" s="23" t="s">
        <v>1943</v>
      </c>
      <c r="T544" s="23" t="s">
        <v>1941</v>
      </c>
      <c r="U544" s="22" t="s">
        <v>1944</v>
      </c>
      <c r="V544" s="22" t="s">
        <v>2073</v>
      </c>
      <c r="W544" s="27" t="s">
        <v>2073</v>
      </c>
      <c r="X544" s="28">
        <v>43050</v>
      </c>
      <c r="Y544" s="23">
        <v>2017060093032</v>
      </c>
      <c r="Z544" s="23" t="s">
        <v>2073</v>
      </c>
      <c r="AA544" s="29">
        <f t="shared" si="8"/>
        <v>1</v>
      </c>
      <c r="AB544" s="22" t="s">
        <v>2074</v>
      </c>
      <c r="AC544" s="22" t="s">
        <v>317</v>
      </c>
      <c r="AD544" s="22" t="s">
        <v>45</v>
      </c>
      <c r="AE544" s="22" t="s">
        <v>1947</v>
      </c>
      <c r="AF544" s="23" t="s">
        <v>47</v>
      </c>
      <c r="AG544" s="23" t="s">
        <v>1948</v>
      </c>
    </row>
    <row r="545" spans="1:33" s="20" customFormat="1" ht="63" customHeight="1" x14ac:dyDescent="0.2">
      <c r="A545" s="21" t="s">
        <v>328</v>
      </c>
      <c r="B545" s="22">
        <v>50193000</v>
      </c>
      <c r="C545" s="23" t="s">
        <v>2075</v>
      </c>
      <c r="D545" s="24">
        <v>43049</v>
      </c>
      <c r="E545" s="23" t="s">
        <v>1935</v>
      </c>
      <c r="F545" s="23" t="s">
        <v>487</v>
      </c>
      <c r="G545" s="23" t="s">
        <v>352</v>
      </c>
      <c r="H545" s="25">
        <v>210473130</v>
      </c>
      <c r="I545" s="25">
        <v>210473130</v>
      </c>
      <c r="J545" s="23" t="s">
        <v>49</v>
      </c>
      <c r="K545" s="23" t="s">
        <v>1936</v>
      </c>
      <c r="L545" s="22" t="s">
        <v>1937</v>
      </c>
      <c r="M545" s="22" t="s">
        <v>1938</v>
      </c>
      <c r="N545" s="21">
        <v>3835465</v>
      </c>
      <c r="O545" s="26" t="s">
        <v>1939</v>
      </c>
      <c r="P545" s="23" t="s">
        <v>1940</v>
      </c>
      <c r="Q545" s="23" t="s">
        <v>1941</v>
      </c>
      <c r="R545" s="23" t="s">
        <v>1942</v>
      </c>
      <c r="S545" s="23" t="s">
        <v>1943</v>
      </c>
      <c r="T545" s="23" t="s">
        <v>1941</v>
      </c>
      <c r="U545" s="22" t="s">
        <v>1944</v>
      </c>
      <c r="V545" s="22" t="s">
        <v>2076</v>
      </c>
      <c r="W545" s="27" t="s">
        <v>2076</v>
      </c>
      <c r="X545" s="28">
        <v>43050</v>
      </c>
      <c r="Y545" s="23">
        <v>2017060093032</v>
      </c>
      <c r="Z545" s="23" t="s">
        <v>2076</v>
      </c>
      <c r="AA545" s="29">
        <f t="shared" si="8"/>
        <v>1</v>
      </c>
      <c r="AB545" s="22" t="s">
        <v>2077</v>
      </c>
      <c r="AC545" s="22" t="s">
        <v>317</v>
      </c>
      <c r="AD545" s="22" t="s">
        <v>45</v>
      </c>
      <c r="AE545" s="22" t="s">
        <v>1947</v>
      </c>
      <c r="AF545" s="23" t="s">
        <v>47</v>
      </c>
      <c r="AG545" s="23" t="s">
        <v>1948</v>
      </c>
    </row>
    <row r="546" spans="1:33" s="20" customFormat="1" ht="63" customHeight="1" x14ac:dyDescent="0.2">
      <c r="A546" s="21" t="s">
        <v>328</v>
      </c>
      <c r="B546" s="22">
        <v>50193000</v>
      </c>
      <c r="C546" s="23" t="s">
        <v>2078</v>
      </c>
      <c r="D546" s="24">
        <v>43049</v>
      </c>
      <c r="E546" s="23" t="s">
        <v>1935</v>
      </c>
      <c r="F546" s="23" t="s">
        <v>487</v>
      </c>
      <c r="G546" s="23" t="s">
        <v>352</v>
      </c>
      <c r="H546" s="25">
        <v>107945040</v>
      </c>
      <c r="I546" s="25">
        <v>107945040</v>
      </c>
      <c r="J546" s="23" t="s">
        <v>49</v>
      </c>
      <c r="K546" s="23" t="s">
        <v>1936</v>
      </c>
      <c r="L546" s="22" t="s">
        <v>1937</v>
      </c>
      <c r="M546" s="22" t="s">
        <v>1938</v>
      </c>
      <c r="N546" s="21">
        <v>3835465</v>
      </c>
      <c r="O546" s="26" t="s">
        <v>1939</v>
      </c>
      <c r="P546" s="23" t="s">
        <v>1940</v>
      </c>
      <c r="Q546" s="23" t="s">
        <v>1941</v>
      </c>
      <c r="R546" s="23" t="s">
        <v>1942</v>
      </c>
      <c r="S546" s="23" t="s">
        <v>1943</v>
      </c>
      <c r="T546" s="23" t="s">
        <v>1941</v>
      </c>
      <c r="U546" s="22" t="s">
        <v>1944</v>
      </c>
      <c r="V546" s="22" t="s">
        <v>2079</v>
      </c>
      <c r="W546" s="27" t="s">
        <v>2079</v>
      </c>
      <c r="X546" s="28">
        <v>43050</v>
      </c>
      <c r="Y546" s="23">
        <v>2017060093032</v>
      </c>
      <c r="Z546" s="23" t="s">
        <v>2079</v>
      </c>
      <c r="AA546" s="29">
        <f t="shared" si="8"/>
        <v>1</v>
      </c>
      <c r="AB546" s="22" t="s">
        <v>2080</v>
      </c>
      <c r="AC546" s="22" t="s">
        <v>317</v>
      </c>
      <c r="AD546" s="22" t="s">
        <v>45</v>
      </c>
      <c r="AE546" s="22" t="s">
        <v>1947</v>
      </c>
      <c r="AF546" s="23" t="s">
        <v>47</v>
      </c>
      <c r="AG546" s="23" t="s">
        <v>1948</v>
      </c>
    </row>
    <row r="547" spans="1:33" s="20" customFormat="1" ht="63" customHeight="1" x14ac:dyDescent="0.2">
      <c r="A547" s="21" t="s">
        <v>328</v>
      </c>
      <c r="B547" s="22">
        <v>50193000</v>
      </c>
      <c r="C547" s="23" t="s">
        <v>2081</v>
      </c>
      <c r="D547" s="24">
        <v>43049</v>
      </c>
      <c r="E547" s="23" t="s">
        <v>1935</v>
      </c>
      <c r="F547" s="23" t="s">
        <v>487</v>
      </c>
      <c r="G547" s="23" t="s">
        <v>352</v>
      </c>
      <c r="H547" s="25">
        <v>139816350</v>
      </c>
      <c r="I547" s="25">
        <v>139816350</v>
      </c>
      <c r="J547" s="23" t="s">
        <v>49</v>
      </c>
      <c r="K547" s="23" t="s">
        <v>1936</v>
      </c>
      <c r="L547" s="22" t="s">
        <v>1937</v>
      </c>
      <c r="M547" s="22" t="s">
        <v>1938</v>
      </c>
      <c r="N547" s="21">
        <v>3835465</v>
      </c>
      <c r="O547" s="26" t="s">
        <v>1939</v>
      </c>
      <c r="P547" s="23" t="s">
        <v>1940</v>
      </c>
      <c r="Q547" s="23" t="s">
        <v>1941</v>
      </c>
      <c r="R547" s="23" t="s">
        <v>1942</v>
      </c>
      <c r="S547" s="23" t="s">
        <v>1943</v>
      </c>
      <c r="T547" s="23" t="s">
        <v>1941</v>
      </c>
      <c r="U547" s="22" t="s">
        <v>1944</v>
      </c>
      <c r="V547" s="22" t="s">
        <v>2082</v>
      </c>
      <c r="W547" s="27" t="s">
        <v>2082</v>
      </c>
      <c r="X547" s="28">
        <v>43050</v>
      </c>
      <c r="Y547" s="23">
        <v>2017060093032</v>
      </c>
      <c r="Z547" s="23" t="s">
        <v>2082</v>
      </c>
      <c r="AA547" s="29">
        <f t="shared" si="8"/>
        <v>1</v>
      </c>
      <c r="AB547" s="22" t="s">
        <v>2083</v>
      </c>
      <c r="AC547" s="22" t="s">
        <v>317</v>
      </c>
      <c r="AD547" s="22" t="s">
        <v>45</v>
      </c>
      <c r="AE547" s="22" t="s">
        <v>1947</v>
      </c>
      <c r="AF547" s="23" t="s">
        <v>47</v>
      </c>
      <c r="AG547" s="23" t="s">
        <v>1948</v>
      </c>
    </row>
    <row r="548" spans="1:33" s="20" customFormat="1" ht="63" customHeight="1" x14ac:dyDescent="0.2">
      <c r="A548" s="21" t="s">
        <v>328</v>
      </c>
      <c r="B548" s="22">
        <v>50193000</v>
      </c>
      <c r="C548" s="23" t="s">
        <v>2084</v>
      </c>
      <c r="D548" s="24">
        <v>43049</v>
      </c>
      <c r="E548" s="23" t="s">
        <v>1935</v>
      </c>
      <c r="F548" s="23" t="s">
        <v>487</v>
      </c>
      <c r="G548" s="23" t="s">
        <v>352</v>
      </c>
      <c r="H548" s="25">
        <v>344715008</v>
      </c>
      <c r="I548" s="25">
        <v>344715008</v>
      </c>
      <c r="J548" s="23" t="s">
        <v>49</v>
      </c>
      <c r="K548" s="23" t="s">
        <v>1936</v>
      </c>
      <c r="L548" s="22" t="s">
        <v>1937</v>
      </c>
      <c r="M548" s="22" t="s">
        <v>1938</v>
      </c>
      <c r="N548" s="21">
        <v>3835465</v>
      </c>
      <c r="O548" s="26" t="s">
        <v>1939</v>
      </c>
      <c r="P548" s="23" t="s">
        <v>1940</v>
      </c>
      <c r="Q548" s="23" t="s">
        <v>1941</v>
      </c>
      <c r="R548" s="23" t="s">
        <v>1942</v>
      </c>
      <c r="S548" s="23" t="s">
        <v>1943</v>
      </c>
      <c r="T548" s="23" t="s">
        <v>1941</v>
      </c>
      <c r="U548" s="22" t="s">
        <v>1944</v>
      </c>
      <c r="V548" s="22" t="s">
        <v>2085</v>
      </c>
      <c r="W548" s="27" t="s">
        <v>2085</v>
      </c>
      <c r="X548" s="28">
        <v>43050</v>
      </c>
      <c r="Y548" s="23">
        <v>2017060093032</v>
      </c>
      <c r="Z548" s="23" t="s">
        <v>2085</v>
      </c>
      <c r="AA548" s="29">
        <f t="shared" si="8"/>
        <v>1</v>
      </c>
      <c r="AB548" s="22" t="s">
        <v>2086</v>
      </c>
      <c r="AC548" s="22" t="s">
        <v>317</v>
      </c>
      <c r="AD548" s="22" t="s">
        <v>45</v>
      </c>
      <c r="AE548" s="22" t="s">
        <v>1947</v>
      </c>
      <c r="AF548" s="23" t="s">
        <v>47</v>
      </c>
      <c r="AG548" s="23" t="s">
        <v>1948</v>
      </c>
    </row>
    <row r="549" spans="1:33" s="20" customFormat="1" ht="63" customHeight="1" x14ac:dyDescent="0.2">
      <c r="A549" s="21" t="s">
        <v>328</v>
      </c>
      <c r="B549" s="22">
        <v>50193000</v>
      </c>
      <c r="C549" s="23" t="s">
        <v>2087</v>
      </c>
      <c r="D549" s="24">
        <v>43049</v>
      </c>
      <c r="E549" s="23" t="s">
        <v>1935</v>
      </c>
      <c r="F549" s="23" t="s">
        <v>487</v>
      </c>
      <c r="G549" s="23" t="s">
        <v>352</v>
      </c>
      <c r="H549" s="25">
        <v>51805740</v>
      </c>
      <c r="I549" s="25">
        <v>51805740</v>
      </c>
      <c r="J549" s="23" t="s">
        <v>49</v>
      </c>
      <c r="K549" s="23" t="s">
        <v>1936</v>
      </c>
      <c r="L549" s="22" t="s">
        <v>1937</v>
      </c>
      <c r="M549" s="22" t="s">
        <v>1938</v>
      </c>
      <c r="N549" s="21">
        <v>3835465</v>
      </c>
      <c r="O549" s="26" t="s">
        <v>1939</v>
      </c>
      <c r="P549" s="23" t="s">
        <v>1940</v>
      </c>
      <c r="Q549" s="23" t="s">
        <v>1941</v>
      </c>
      <c r="R549" s="23" t="s">
        <v>1942</v>
      </c>
      <c r="S549" s="23" t="s">
        <v>1943</v>
      </c>
      <c r="T549" s="23" t="s">
        <v>1941</v>
      </c>
      <c r="U549" s="22" t="s">
        <v>1944</v>
      </c>
      <c r="V549" s="22" t="s">
        <v>2088</v>
      </c>
      <c r="W549" s="27" t="s">
        <v>2088</v>
      </c>
      <c r="X549" s="28">
        <v>43050</v>
      </c>
      <c r="Y549" s="23">
        <v>2017060093032</v>
      </c>
      <c r="Z549" s="23" t="s">
        <v>2088</v>
      </c>
      <c r="AA549" s="29">
        <f t="shared" si="8"/>
        <v>1</v>
      </c>
      <c r="AB549" s="22" t="s">
        <v>2089</v>
      </c>
      <c r="AC549" s="22" t="s">
        <v>317</v>
      </c>
      <c r="AD549" s="22" t="s">
        <v>45</v>
      </c>
      <c r="AE549" s="22" t="s">
        <v>1947</v>
      </c>
      <c r="AF549" s="23" t="s">
        <v>47</v>
      </c>
      <c r="AG549" s="23" t="s">
        <v>1948</v>
      </c>
    </row>
    <row r="550" spans="1:33" s="20" customFormat="1" ht="63" customHeight="1" x14ac:dyDescent="0.2">
      <c r="A550" s="21" t="s">
        <v>328</v>
      </c>
      <c r="B550" s="22">
        <v>50193000</v>
      </c>
      <c r="C550" s="23" t="s">
        <v>2090</v>
      </c>
      <c r="D550" s="24">
        <v>43049</v>
      </c>
      <c r="E550" s="23" t="s">
        <v>1935</v>
      </c>
      <c r="F550" s="23" t="s">
        <v>487</v>
      </c>
      <c r="G550" s="23" t="s">
        <v>352</v>
      </c>
      <c r="H550" s="25">
        <v>408689280</v>
      </c>
      <c r="I550" s="25">
        <v>408689280</v>
      </c>
      <c r="J550" s="23" t="s">
        <v>49</v>
      </c>
      <c r="K550" s="23" t="s">
        <v>1936</v>
      </c>
      <c r="L550" s="22" t="s">
        <v>1937</v>
      </c>
      <c r="M550" s="22" t="s">
        <v>1938</v>
      </c>
      <c r="N550" s="21">
        <v>3835465</v>
      </c>
      <c r="O550" s="26" t="s">
        <v>1939</v>
      </c>
      <c r="P550" s="23" t="s">
        <v>1940</v>
      </c>
      <c r="Q550" s="23" t="s">
        <v>1941</v>
      </c>
      <c r="R550" s="23" t="s">
        <v>1942</v>
      </c>
      <c r="S550" s="23" t="s">
        <v>1943</v>
      </c>
      <c r="T550" s="23" t="s">
        <v>1941</v>
      </c>
      <c r="U550" s="22" t="s">
        <v>1944</v>
      </c>
      <c r="V550" s="22" t="s">
        <v>2091</v>
      </c>
      <c r="W550" s="27" t="s">
        <v>2091</v>
      </c>
      <c r="X550" s="28">
        <v>43050</v>
      </c>
      <c r="Y550" s="23">
        <v>2017060093032</v>
      </c>
      <c r="Z550" s="23" t="s">
        <v>2091</v>
      </c>
      <c r="AA550" s="29">
        <f t="shared" si="8"/>
        <v>1</v>
      </c>
      <c r="AB550" s="22" t="s">
        <v>2092</v>
      </c>
      <c r="AC550" s="22" t="s">
        <v>317</v>
      </c>
      <c r="AD550" s="22" t="s">
        <v>45</v>
      </c>
      <c r="AE550" s="22" t="s">
        <v>1947</v>
      </c>
      <c r="AF550" s="23" t="s">
        <v>47</v>
      </c>
      <c r="AG550" s="23" t="s">
        <v>1948</v>
      </c>
    </row>
    <row r="551" spans="1:33" s="20" customFormat="1" ht="63" customHeight="1" x14ac:dyDescent="0.2">
      <c r="A551" s="21" t="s">
        <v>328</v>
      </c>
      <c r="B551" s="22">
        <v>50193000</v>
      </c>
      <c r="C551" s="23" t="s">
        <v>2093</v>
      </c>
      <c r="D551" s="24">
        <v>43049</v>
      </c>
      <c r="E551" s="23" t="s">
        <v>1935</v>
      </c>
      <c r="F551" s="23" t="s">
        <v>487</v>
      </c>
      <c r="G551" s="23" t="s">
        <v>352</v>
      </c>
      <c r="H551" s="25">
        <v>174295676</v>
      </c>
      <c r="I551" s="25">
        <v>174295676</v>
      </c>
      <c r="J551" s="23" t="s">
        <v>49</v>
      </c>
      <c r="K551" s="23" t="s">
        <v>1936</v>
      </c>
      <c r="L551" s="22" t="s">
        <v>1937</v>
      </c>
      <c r="M551" s="22" t="s">
        <v>1938</v>
      </c>
      <c r="N551" s="21">
        <v>3835465</v>
      </c>
      <c r="O551" s="26" t="s">
        <v>1939</v>
      </c>
      <c r="P551" s="23" t="s">
        <v>1940</v>
      </c>
      <c r="Q551" s="23" t="s">
        <v>1941</v>
      </c>
      <c r="R551" s="23" t="s">
        <v>1942</v>
      </c>
      <c r="S551" s="23" t="s">
        <v>1943</v>
      </c>
      <c r="T551" s="23" t="s">
        <v>1941</v>
      </c>
      <c r="U551" s="22" t="s">
        <v>1944</v>
      </c>
      <c r="V551" s="22" t="s">
        <v>2094</v>
      </c>
      <c r="W551" s="27" t="s">
        <v>2094</v>
      </c>
      <c r="X551" s="28">
        <v>43050</v>
      </c>
      <c r="Y551" s="23">
        <v>2017060093032</v>
      </c>
      <c r="Z551" s="23" t="s">
        <v>2094</v>
      </c>
      <c r="AA551" s="29">
        <f t="shared" si="8"/>
        <v>1</v>
      </c>
      <c r="AB551" s="22" t="s">
        <v>2095</v>
      </c>
      <c r="AC551" s="22" t="s">
        <v>317</v>
      </c>
      <c r="AD551" s="22" t="s">
        <v>45</v>
      </c>
      <c r="AE551" s="22" t="s">
        <v>1947</v>
      </c>
      <c r="AF551" s="23" t="s">
        <v>47</v>
      </c>
      <c r="AG551" s="23" t="s">
        <v>1948</v>
      </c>
    </row>
    <row r="552" spans="1:33" s="20" customFormat="1" ht="63" customHeight="1" x14ac:dyDescent="0.2">
      <c r="A552" s="21" t="s">
        <v>328</v>
      </c>
      <c r="B552" s="22">
        <v>50193000</v>
      </c>
      <c r="C552" s="23" t="s">
        <v>2096</v>
      </c>
      <c r="D552" s="24">
        <v>43049</v>
      </c>
      <c r="E552" s="23" t="s">
        <v>1935</v>
      </c>
      <c r="F552" s="23" t="s">
        <v>487</v>
      </c>
      <c r="G552" s="23" t="s">
        <v>352</v>
      </c>
      <c r="H552" s="25">
        <v>184490944</v>
      </c>
      <c r="I552" s="25">
        <v>184490944</v>
      </c>
      <c r="J552" s="23" t="s">
        <v>49</v>
      </c>
      <c r="K552" s="23" t="s">
        <v>1936</v>
      </c>
      <c r="L552" s="22" t="s">
        <v>1937</v>
      </c>
      <c r="M552" s="22" t="s">
        <v>1938</v>
      </c>
      <c r="N552" s="21">
        <v>3835465</v>
      </c>
      <c r="O552" s="26" t="s">
        <v>1939</v>
      </c>
      <c r="P552" s="23" t="s">
        <v>1940</v>
      </c>
      <c r="Q552" s="23" t="s">
        <v>1941</v>
      </c>
      <c r="R552" s="23" t="s">
        <v>1942</v>
      </c>
      <c r="S552" s="23" t="s">
        <v>1943</v>
      </c>
      <c r="T552" s="23" t="s">
        <v>1941</v>
      </c>
      <c r="U552" s="22" t="s">
        <v>1944</v>
      </c>
      <c r="V552" s="22" t="s">
        <v>2097</v>
      </c>
      <c r="W552" s="27" t="s">
        <v>2097</v>
      </c>
      <c r="X552" s="28">
        <v>43050</v>
      </c>
      <c r="Y552" s="23">
        <v>2017060093032</v>
      </c>
      <c r="Z552" s="23" t="s">
        <v>2097</v>
      </c>
      <c r="AA552" s="29">
        <f t="shared" si="8"/>
        <v>1</v>
      </c>
      <c r="AB552" s="22" t="s">
        <v>2098</v>
      </c>
      <c r="AC552" s="22" t="s">
        <v>317</v>
      </c>
      <c r="AD552" s="22" t="s">
        <v>45</v>
      </c>
      <c r="AE552" s="22" t="s">
        <v>1947</v>
      </c>
      <c r="AF552" s="23" t="s">
        <v>47</v>
      </c>
      <c r="AG552" s="23" t="s">
        <v>1948</v>
      </c>
    </row>
    <row r="553" spans="1:33" s="20" customFormat="1" ht="63" customHeight="1" x14ac:dyDescent="0.2">
      <c r="A553" s="21" t="s">
        <v>328</v>
      </c>
      <c r="B553" s="22">
        <v>50193000</v>
      </c>
      <c r="C553" s="23" t="s">
        <v>2099</v>
      </c>
      <c r="D553" s="24">
        <v>43049</v>
      </c>
      <c r="E553" s="23" t="s">
        <v>1935</v>
      </c>
      <c r="F553" s="23" t="s">
        <v>487</v>
      </c>
      <c r="G553" s="23" t="s">
        <v>352</v>
      </c>
      <c r="H553" s="25">
        <v>58676370</v>
      </c>
      <c r="I553" s="25">
        <v>58676370</v>
      </c>
      <c r="J553" s="23" t="s">
        <v>49</v>
      </c>
      <c r="K553" s="23" t="s">
        <v>1936</v>
      </c>
      <c r="L553" s="22" t="s">
        <v>1937</v>
      </c>
      <c r="M553" s="22" t="s">
        <v>1938</v>
      </c>
      <c r="N553" s="21">
        <v>3835465</v>
      </c>
      <c r="O553" s="26" t="s">
        <v>1939</v>
      </c>
      <c r="P553" s="23" t="s">
        <v>1940</v>
      </c>
      <c r="Q553" s="23" t="s">
        <v>1941</v>
      </c>
      <c r="R553" s="23" t="s">
        <v>1942</v>
      </c>
      <c r="S553" s="23" t="s">
        <v>1943</v>
      </c>
      <c r="T553" s="23" t="s">
        <v>1941</v>
      </c>
      <c r="U553" s="22" t="s">
        <v>1944</v>
      </c>
      <c r="V553" s="22" t="s">
        <v>2100</v>
      </c>
      <c r="W553" s="27" t="s">
        <v>2100</v>
      </c>
      <c r="X553" s="28">
        <v>43050</v>
      </c>
      <c r="Y553" s="23">
        <v>2017060093032</v>
      </c>
      <c r="Z553" s="23" t="s">
        <v>2100</v>
      </c>
      <c r="AA553" s="29">
        <f t="shared" si="8"/>
        <v>1</v>
      </c>
      <c r="AB553" s="22" t="s">
        <v>2101</v>
      </c>
      <c r="AC553" s="22" t="s">
        <v>317</v>
      </c>
      <c r="AD553" s="22" t="s">
        <v>45</v>
      </c>
      <c r="AE553" s="22" t="s">
        <v>1947</v>
      </c>
      <c r="AF553" s="23" t="s">
        <v>47</v>
      </c>
      <c r="AG553" s="23" t="s">
        <v>1948</v>
      </c>
    </row>
    <row r="554" spans="1:33" s="20" customFormat="1" ht="63" customHeight="1" x14ac:dyDescent="0.2">
      <c r="A554" s="21" t="s">
        <v>328</v>
      </c>
      <c r="B554" s="22">
        <v>50193000</v>
      </c>
      <c r="C554" s="23" t="s">
        <v>2102</v>
      </c>
      <c r="D554" s="24">
        <v>43049</v>
      </c>
      <c r="E554" s="23" t="s">
        <v>1935</v>
      </c>
      <c r="F554" s="23" t="s">
        <v>487</v>
      </c>
      <c r="G554" s="23" t="s">
        <v>352</v>
      </c>
      <c r="H554" s="25">
        <v>218010880</v>
      </c>
      <c r="I554" s="25">
        <v>218010880</v>
      </c>
      <c r="J554" s="23" t="s">
        <v>49</v>
      </c>
      <c r="K554" s="23" t="s">
        <v>1936</v>
      </c>
      <c r="L554" s="22" t="s">
        <v>1937</v>
      </c>
      <c r="M554" s="22" t="s">
        <v>1938</v>
      </c>
      <c r="N554" s="21">
        <v>3835465</v>
      </c>
      <c r="O554" s="26" t="s">
        <v>1939</v>
      </c>
      <c r="P554" s="23" t="s">
        <v>1940</v>
      </c>
      <c r="Q554" s="23" t="s">
        <v>1941</v>
      </c>
      <c r="R554" s="23" t="s">
        <v>1942</v>
      </c>
      <c r="S554" s="23" t="s">
        <v>1943</v>
      </c>
      <c r="T554" s="23" t="s">
        <v>1941</v>
      </c>
      <c r="U554" s="22" t="s">
        <v>1944</v>
      </c>
      <c r="V554" s="22" t="s">
        <v>2103</v>
      </c>
      <c r="W554" s="27" t="s">
        <v>2103</v>
      </c>
      <c r="X554" s="28">
        <v>43050</v>
      </c>
      <c r="Y554" s="23">
        <v>2017060093032</v>
      </c>
      <c r="Z554" s="23" t="s">
        <v>2103</v>
      </c>
      <c r="AA554" s="29">
        <f t="shared" si="8"/>
        <v>1</v>
      </c>
      <c r="AB554" s="22" t="s">
        <v>2104</v>
      </c>
      <c r="AC554" s="22" t="s">
        <v>317</v>
      </c>
      <c r="AD554" s="22" t="s">
        <v>45</v>
      </c>
      <c r="AE554" s="22" t="s">
        <v>1947</v>
      </c>
      <c r="AF554" s="23" t="s">
        <v>47</v>
      </c>
      <c r="AG554" s="23" t="s">
        <v>1948</v>
      </c>
    </row>
    <row r="555" spans="1:33" s="20" customFormat="1" ht="63" customHeight="1" x14ac:dyDescent="0.2">
      <c r="A555" s="21" t="s">
        <v>328</v>
      </c>
      <c r="B555" s="22">
        <v>50193000</v>
      </c>
      <c r="C555" s="23" t="s">
        <v>2105</v>
      </c>
      <c r="D555" s="24">
        <v>43049</v>
      </c>
      <c r="E555" s="23" t="s">
        <v>1935</v>
      </c>
      <c r="F555" s="23" t="s">
        <v>487</v>
      </c>
      <c r="G555" s="23" t="s">
        <v>352</v>
      </c>
      <c r="H555" s="25">
        <v>58223672</v>
      </c>
      <c r="I555" s="25">
        <v>58223672</v>
      </c>
      <c r="J555" s="23" t="s">
        <v>49</v>
      </c>
      <c r="K555" s="23" t="s">
        <v>1936</v>
      </c>
      <c r="L555" s="22" t="s">
        <v>1937</v>
      </c>
      <c r="M555" s="22" t="s">
        <v>1938</v>
      </c>
      <c r="N555" s="21">
        <v>3835465</v>
      </c>
      <c r="O555" s="26" t="s">
        <v>1939</v>
      </c>
      <c r="P555" s="23" t="s">
        <v>1940</v>
      </c>
      <c r="Q555" s="23" t="s">
        <v>1941</v>
      </c>
      <c r="R555" s="23" t="s">
        <v>1942</v>
      </c>
      <c r="S555" s="23" t="s">
        <v>1943</v>
      </c>
      <c r="T555" s="23" t="s">
        <v>1941</v>
      </c>
      <c r="U555" s="22" t="s">
        <v>1944</v>
      </c>
      <c r="V555" s="22" t="s">
        <v>2106</v>
      </c>
      <c r="W555" s="27" t="s">
        <v>2106</v>
      </c>
      <c r="X555" s="28">
        <v>43050</v>
      </c>
      <c r="Y555" s="23">
        <v>2017060093032</v>
      </c>
      <c r="Z555" s="23" t="s">
        <v>2106</v>
      </c>
      <c r="AA555" s="29">
        <f t="shared" si="8"/>
        <v>1</v>
      </c>
      <c r="AB555" s="22" t="s">
        <v>2107</v>
      </c>
      <c r="AC555" s="22" t="s">
        <v>317</v>
      </c>
      <c r="AD555" s="22" t="s">
        <v>45</v>
      </c>
      <c r="AE555" s="22" t="s">
        <v>1947</v>
      </c>
      <c r="AF555" s="23" t="s">
        <v>47</v>
      </c>
      <c r="AG555" s="23" t="s">
        <v>1948</v>
      </c>
    </row>
    <row r="556" spans="1:33" s="20" customFormat="1" ht="63" customHeight="1" x14ac:dyDescent="0.2">
      <c r="A556" s="21" t="s">
        <v>328</v>
      </c>
      <c r="B556" s="22">
        <v>50193000</v>
      </c>
      <c r="C556" s="23" t="s">
        <v>2108</v>
      </c>
      <c r="D556" s="24">
        <v>43049</v>
      </c>
      <c r="E556" s="23" t="s">
        <v>1935</v>
      </c>
      <c r="F556" s="23" t="s">
        <v>487</v>
      </c>
      <c r="G556" s="23" t="s">
        <v>352</v>
      </c>
      <c r="H556" s="25">
        <v>41548319</v>
      </c>
      <c r="I556" s="25">
        <v>41548319</v>
      </c>
      <c r="J556" s="23" t="s">
        <v>49</v>
      </c>
      <c r="K556" s="23" t="s">
        <v>1936</v>
      </c>
      <c r="L556" s="22" t="s">
        <v>1937</v>
      </c>
      <c r="M556" s="22" t="s">
        <v>1938</v>
      </c>
      <c r="N556" s="21">
        <v>3835465</v>
      </c>
      <c r="O556" s="26" t="s">
        <v>1939</v>
      </c>
      <c r="P556" s="23" t="s">
        <v>1940</v>
      </c>
      <c r="Q556" s="23" t="s">
        <v>1941</v>
      </c>
      <c r="R556" s="23" t="s">
        <v>1942</v>
      </c>
      <c r="S556" s="23" t="s">
        <v>1943</v>
      </c>
      <c r="T556" s="23" t="s">
        <v>1941</v>
      </c>
      <c r="U556" s="22" t="s">
        <v>1944</v>
      </c>
      <c r="V556" s="22" t="s">
        <v>2109</v>
      </c>
      <c r="W556" s="27" t="s">
        <v>2109</v>
      </c>
      <c r="X556" s="28">
        <v>43050</v>
      </c>
      <c r="Y556" s="23">
        <v>2017060093032</v>
      </c>
      <c r="Z556" s="23" t="s">
        <v>2109</v>
      </c>
      <c r="AA556" s="29">
        <f t="shared" si="8"/>
        <v>1</v>
      </c>
      <c r="AB556" s="22" t="s">
        <v>2110</v>
      </c>
      <c r="AC556" s="22" t="s">
        <v>317</v>
      </c>
      <c r="AD556" s="22" t="s">
        <v>45</v>
      </c>
      <c r="AE556" s="22" t="s">
        <v>1947</v>
      </c>
      <c r="AF556" s="23" t="s">
        <v>47</v>
      </c>
      <c r="AG556" s="23" t="s">
        <v>1948</v>
      </c>
    </row>
    <row r="557" spans="1:33" s="20" customFormat="1" ht="63" customHeight="1" x14ac:dyDescent="0.2">
      <c r="A557" s="21" t="s">
        <v>328</v>
      </c>
      <c r="B557" s="22">
        <v>50193000</v>
      </c>
      <c r="C557" s="23" t="s">
        <v>2111</v>
      </c>
      <c r="D557" s="24">
        <v>43049</v>
      </c>
      <c r="E557" s="23" t="s">
        <v>1935</v>
      </c>
      <c r="F557" s="23" t="s">
        <v>487</v>
      </c>
      <c r="G557" s="23" t="s">
        <v>352</v>
      </c>
      <c r="H557" s="25">
        <v>32452793</v>
      </c>
      <c r="I557" s="25">
        <v>32452793</v>
      </c>
      <c r="J557" s="23" t="s">
        <v>49</v>
      </c>
      <c r="K557" s="23" t="s">
        <v>1936</v>
      </c>
      <c r="L557" s="22" t="s">
        <v>1937</v>
      </c>
      <c r="M557" s="22" t="s">
        <v>1938</v>
      </c>
      <c r="N557" s="21">
        <v>3835465</v>
      </c>
      <c r="O557" s="26" t="s">
        <v>1939</v>
      </c>
      <c r="P557" s="23" t="s">
        <v>1940</v>
      </c>
      <c r="Q557" s="23" t="s">
        <v>1941</v>
      </c>
      <c r="R557" s="23" t="s">
        <v>1942</v>
      </c>
      <c r="S557" s="23" t="s">
        <v>1943</v>
      </c>
      <c r="T557" s="23" t="s">
        <v>1941</v>
      </c>
      <c r="U557" s="22" t="s">
        <v>1944</v>
      </c>
      <c r="V557" s="22" t="s">
        <v>2112</v>
      </c>
      <c r="W557" s="27" t="s">
        <v>2112</v>
      </c>
      <c r="X557" s="28">
        <v>43050</v>
      </c>
      <c r="Y557" s="23">
        <v>2017060093032</v>
      </c>
      <c r="Z557" s="23" t="s">
        <v>2112</v>
      </c>
      <c r="AA557" s="29">
        <f t="shared" si="8"/>
        <v>1</v>
      </c>
      <c r="AB557" s="22" t="s">
        <v>2113</v>
      </c>
      <c r="AC557" s="22" t="s">
        <v>317</v>
      </c>
      <c r="AD557" s="22" t="s">
        <v>45</v>
      </c>
      <c r="AE557" s="22" t="s">
        <v>1947</v>
      </c>
      <c r="AF557" s="23" t="s">
        <v>47</v>
      </c>
      <c r="AG557" s="23" t="s">
        <v>1948</v>
      </c>
    </row>
    <row r="558" spans="1:33" s="20" customFormat="1" ht="63" customHeight="1" x14ac:dyDescent="0.2">
      <c r="A558" s="21" t="s">
        <v>328</v>
      </c>
      <c r="B558" s="22">
        <v>50193000</v>
      </c>
      <c r="C558" s="23" t="s">
        <v>2114</v>
      </c>
      <c r="D558" s="24">
        <v>43049</v>
      </c>
      <c r="E558" s="23" t="s">
        <v>1935</v>
      </c>
      <c r="F558" s="23" t="s">
        <v>487</v>
      </c>
      <c r="G558" s="23" t="s">
        <v>352</v>
      </c>
      <c r="H558" s="25">
        <v>459252940</v>
      </c>
      <c r="I558" s="25">
        <v>459252940</v>
      </c>
      <c r="J558" s="23" t="s">
        <v>49</v>
      </c>
      <c r="K558" s="23" t="s">
        <v>1936</v>
      </c>
      <c r="L558" s="22" t="s">
        <v>1937</v>
      </c>
      <c r="M558" s="22" t="s">
        <v>1938</v>
      </c>
      <c r="N558" s="21">
        <v>3835465</v>
      </c>
      <c r="O558" s="26" t="s">
        <v>1939</v>
      </c>
      <c r="P558" s="23" t="s">
        <v>1940</v>
      </c>
      <c r="Q558" s="23" t="s">
        <v>1941</v>
      </c>
      <c r="R558" s="23" t="s">
        <v>1942</v>
      </c>
      <c r="S558" s="23" t="s">
        <v>1943</v>
      </c>
      <c r="T558" s="23" t="s">
        <v>1941</v>
      </c>
      <c r="U558" s="22" t="s">
        <v>1944</v>
      </c>
      <c r="V558" s="22" t="s">
        <v>2115</v>
      </c>
      <c r="W558" s="27" t="s">
        <v>2115</v>
      </c>
      <c r="X558" s="28">
        <v>43050</v>
      </c>
      <c r="Y558" s="23">
        <v>2017060093032</v>
      </c>
      <c r="Z558" s="23" t="s">
        <v>2115</v>
      </c>
      <c r="AA558" s="29">
        <f t="shared" si="8"/>
        <v>1</v>
      </c>
      <c r="AB558" s="22" t="s">
        <v>2116</v>
      </c>
      <c r="AC558" s="22" t="s">
        <v>317</v>
      </c>
      <c r="AD558" s="22" t="s">
        <v>45</v>
      </c>
      <c r="AE558" s="22" t="s">
        <v>1947</v>
      </c>
      <c r="AF558" s="23" t="s">
        <v>47</v>
      </c>
      <c r="AG558" s="23" t="s">
        <v>1948</v>
      </c>
    </row>
    <row r="559" spans="1:33" s="20" customFormat="1" ht="63" customHeight="1" x14ac:dyDescent="0.2">
      <c r="A559" s="21" t="s">
        <v>328</v>
      </c>
      <c r="B559" s="22">
        <v>50193000</v>
      </c>
      <c r="C559" s="23" t="s">
        <v>2117</v>
      </c>
      <c r="D559" s="24">
        <v>43049</v>
      </c>
      <c r="E559" s="23" t="s">
        <v>1935</v>
      </c>
      <c r="F559" s="23" t="s">
        <v>487</v>
      </c>
      <c r="G559" s="23" t="s">
        <v>352</v>
      </c>
      <c r="H559" s="25">
        <v>108170032</v>
      </c>
      <c r="I559" s="25">
        <v>108170032</v>
      </c>
      <c r="J559" s="23" t="s">
        <v>49</v>
      </c>
      <c r="K559" s="23" t="s">
        <v>1936</v>
      </c>
      <c r="L559" s="22" t="s">
        <v>1937</v>
      </c>
      <c r="M559" s="22" t="s">
        <v>1938</v>
      </c>
      <c r="N559" s="21">
        <v>3835465</v>
      </c>
      <c r="O559" s="26" t="s">
        <v>1939</v>
      </c>
      <c r="P559" s="23" t="s">
        <v>1940</v>
      </c>
      <c r="Q559" s="23" t="s">
        <v>1941</v>
      </c>
      <c r="R559" s="23" t="s">
        <v>1942</v>
      </c>
      <c r="S559" s="23" t="s">
        <v>1943</v>
      </c>
      <c r="T559" s="23" t="s">
        <v>1941</v>
      </c>
      <c r="U559" s="22" t="s">
        <v>1944</v>
      </c>
      <c r="V559" s="22" t="s">
        <v>2118</v>
      </c>
      <c r="W559" s="27" t="s">
        <v>2118</v>
      </c>
      <c r="X559" s="28">
        <v>43050</v>
      </c>
      <c r="Y559" s="23">
        <v>2017060093032</v>
      </c>
      <c r="Z559" s="23" t="s">
        <v>2118</v>
      </c>
      <c r="AA559" s="29">
        <f t="shared" si="8"/>
        <v>1</v>
      </c>
      <c r="AB559" s="22" t="s">
        <v>2119</v>
      </c>
      <c r="AC559" s="22" t="s">
        <v>317</v>
      </c>
      <c r="AD559" s="22" t="s">
        <v>45</v>
      </c>
      <c r="AE559" s="22" t="s">
        <v>1947</v>
      </c>
      <c r="AF559" s="23" t="s">
        <v>47</v>
      </c>
      <c r="AG559" s="23" t="s">
        <v>1948</v>
      </c>
    </row>
    <row r="560" spans="1:33" s="20" customFormat="1" ht="63" customHeight="1" x14ac:dyDescent="0.2">
      <c r="A560" s="21" t="s">
        <v>328</v>
      </c>
      <c r="B560" s="22">
        <v>50193000</v>
      </c>
      <c r="C560" s="23" t="s">
        <v>2120</v>
      </c>
      <c r="D560" s="24">
        <v>43049</v>
      </c>
      <c r="E560" s="23" t="s">
        <v>1935</v>
      </c>
      <c r="F560" s="23" t="s">
        <v>487</v>
      </c>
      <c r="G560" s="23" t="s">
        <v>352</v>
      </c>
      <c r="H560" s="25">
        <v>77934768</v>
      </c>
      <c r="I560" s="25">
        <v>77934768</v>
      </c>
      <c r="J560" s="23" t="s">
        <v>49</v>
      </c>
      <c r="K560" s="23" t="s">
        <v>1936</v>
      </c>
      <c r="L560" s="22" t="s">
        <v>1937</v>
      </c>
      <c r="M560" s="22" t="s">
        <v>1938</v>
      </c>
      <c r="N560" s="21">
        <v>3835465</v>
      </c>
      <c r="O560" s="26" t="s">
        <v>1939</v>
      </c>
      <c r="P560" s="23" t="s">
        <v>1940</v>
      </c>
      <c r="Q560" s="23" t="s">
        <v>1941</v>
      </c>
      <c r="R560" s="23" t="s">
        <v>1942</v>
      </c>
      <c r="S560" s="23" t="s">
        <v>1943</v>
      </c>
      <c r="T560" s="23" t="s">
        <v>1941</v>
      </c>
      <c r="U560" s="22" t="s">
        <v>1944</v>
      </c>
      <c r="V560" s="22" t="s">
        <v>2121</v>
      </c>
      <c r="W560" s="27" t="s">
        <v>2121</v>
      </c>
      <c r="X560" s="28">
        <v>43050</v>
      </c>
      <c r="Y560" s="23">
        <v>2017060093032</v>
      </c>
      <c r="Z560" s="23" t="s">
        <v>2121</v>
      </c>
      <c r="AA560" s="29">
        <f t="shared" si="8"/>
        <v>1</v>
      </c>
      <c r="AB560" s="22" t="s">
        <v>2122</v>
      </c>
      <c r="AC560" s="22" t="s">
        <v>317</v>
      </c>
      <c r="AD560" s="22" t="s">
        <v>45</v>
      </c>
      <c r="AE560" s="22" t="s">
        <v>1947</v>
      </c>
      <c r="AF560" s="23" t="s">
        <v>47</v>
      </c>
      <c r="AG560" s="23" t="s">
        <v>1948</v>
      </c>
    </row>
    <row r="561" spans="1:33" s="20" customFormat="1" ht="63" customHeight="1" x14ac:dyDescent="0.2">
      <c r="A561" s="21" t="s">
        <v>328</v>
      </c>
      <c r="B561" s="22">
        <v>50193000</v>
      </c>
      <c r="C561" s="23" t="s">
        <v>2123</v>
      </c>
      <c r="D561" s="24">
        <v>43049</v>
      </c>
      <c r="E561" s="23" t="s">
        <v>1935</v>
      </c>
      <c r="F561" s="23" t="s">
        <v>487</v>
      </c>
      <c r="G561" s="23" t="s">
        <v>352</v>
      </c>
      <c r="H561" s="25">
        <v>275148128</v>
      </c>
      <c r="I561" s="25">
        <v>275148128</v>
      </c>
      <c r="J561" s="23" t="s">
        <v>49</v>
      </c>
      <c r="K561" s="23" t="s">
        <v>1936</v>
      </c>
      <c r="L561" s="22" t="s">
        <v>1937</v>
      </c>
      <c r="M561" s="22" t="s">
        <v>1938</v>
      </c>
      <c r="N561" s="21">
        <v>3835465</v>
      </c>
      <c r="O561" s="26" t="s">
        <v>1939</v>
      </c>
      <c r="P561" s="23" t="s">
        <v>1940</v>
      </c>
      <c r="Q561" s="23" t="s">
        <v>1941</v>
      </c>
      <c r="R561" s="23" t="s">
        <v>1942</v>
      </c>
      <c r="S561" s="23" t="s">
        <v>1943</v>
      </c>
      <c r="T561" s="23" t="s">
        <v>1941</v>
      </c>
      <c r="U561" s="22" t="s">
        <v>1944</v>
      </c>
      <c r="V561" s="22" t="s">
        <v>2124</v>
      </c>
      <c r="W561" s="27" t="s">
        <v>2124</v>
      </c>
      <c r="X561" s="28">
        <v>43050</v>
      </c>
      <c r="Y561" s="23">
        <v>2017060093032</v>
      </c>
      <c r="Z561" s="23" t="s">
        <v>2124</v>
      </c>
      <c r="AA561" s="29">
        <f t="shared" si="8"/>
        <v>1</v>
      </c>
      <c r="AB561" s="22" t="s">
        <v>2125</v>
      </c>
      <c r="AC561" s="22" t="s">
        <v>317</v>
      </c>
      <c r="AD561" s="22" t="s">
        <v>45</v>
      </c>
      <c r="AE561" s="22" t="s">
        <v>1947</v>
      </c>
      <c r="AF561" s="23" t="s">
        <v>47</v>
      </c>
      <c r="AG561" s="23" t="s">
        <v>1948</v>
      </c>
    </row>
    <row r="562" spans="1:33" s="20" customFormat="1" ht="63" customHeight="1" x14ac:dyDescent="0.2">
      <c r="A562" s="21" t="s">
        <v>328</v>
      </c>
      <c r="B562" s="22">
        <v>50193000</v>
      </c>
      <c r="C562" s="23" t="s">
        <v>2126</v>
      </c>
      <c r="D562" s="24">
        <v>43049</v>
      </c>
      <c r="E562" s="23" t="s">
        <v>1935</v>
      </c>
      <c r="F562" s="23" t="s">
        <v>487</v>
      </c>
      <c r="G562" s="23" t="s">
        <v>352</v>
      </c>
      <c r="H562" s="25">
        <v>608430980</v>
      </c>
      <c r="I562" s="25">
        <v>608430980</v>
      </c>
      <c r="J562" s="23" t="s">
        <v>49</v>
      </c>
      <c r="K562" s="23" t="s">
        <v>1936</v>
      </c>
      <c r="L562" s="22" t="s">
        <v>1937</v>
      </c>
      <c r="M562" s="22" t="s">
        <v>1938</v>
      </c>
      <c r="N562" s="21">
        <v>3835465</v>
      </c>
      <c r="O562" s="26" t="s">
        <v>1939</v>
      </c>
      <c r="P562" s="23" t="s">
        <v>1940</v>
      </c>
      <c r="Q562" s="23" t="s">
        <v>1941</v>
      </c>
      <c r="R562" s="23" t="s">
        <v>1942</v>
      </c>
      <c r="S562" s="23" t="s">
        <v>1943</v>
      </c>
      <c r="T562" s="23" t="s">
        <v>1941</v>
      </c>
      <c r="U562" s="22" t="s">
        <v>1944</v>
      </c>
      <c r="V562" s="22" t="s">
        <v>2127</v>
      </c>
      <c r="W562" s="27" t="s">
        <v>2127</v>
      </c>
      <c r="X562" s="28">
        <v>43050</v>
      </c>
      <c r="Y562" s="23">
        <v>2017060093032</v>
      </c>
      <c r="Z562" s="23" t="s">
        <v>2127</v>
      </c>
      <c r="AA562" s="29">
        <f t="shared" si="8"/>
        <v>1</v>
      </c>
      <c r="AB562" s="22" t="s">
        <v>2128</v>
      </c>
      <c r="AC562" s="22" t="s">
        <v>317</v>
      </c>
      <c r="AD562" s="22" t="s">
        <v>45</v>
      </c>
      <c r="AE562" s="22" t="s">
        <v>1947</v>
      </c>
      <c r="AF562" s="23" t="s">
        <v>47</v>
      </c>
      <c r="AG562" s="23" t="s">
        <v>1948</v>
      </c>
    </row>
    <row r="563" spans="1:33" s="20" customFormat="1" ht="63" customHeight="1" x14ac:dyDescent="0.2">
      <c r="A563" s="21" t="s">
        <v>328</v>
      </c>
      <c r="B563" s="22">
        <v>50193000</v>
      </c>
      <c r="C563" s="23" t="s">
        <v>2129</v>
      </c>
      <c r="D563" s="24">
        <v>43049</v>
      </c>
      <c r="E563" s="23" t="s">
        <v>1935</v>
      </c>
      <c r="F563" s="23" t="s">
        <v>487</v>
      </c>
      <c r="G563" s="23" t="s">
        <v>352</v>
      </c>
      <c r="H563" s="25">
        <v>43153380</v>
      </c>
      <c r="I563" s="25">
        <v>43153380</v>
      </c>
      <c r="J563" s="23" t="s">
        <v>49</v>
      </c>
      <c r="K563" s="23" t="s">
        <v>1936</v>
      </c>
      <c r="L563" s="22" t="s">
        <v>1937</v>
      </c>
      <c r="M563" s="22" t="s">
        <v>1938</v>
      </c>
      <c r="N563" s="21">
        <v>3835465</v>
      </c>
      <c r="O563" s="26" t="s">
        <v>1939</v>
      </c>
      <c r="P563" s="23" t="s">
        <v>1940</v>
      </c>
      <c r="Q563" s="23" t="s">
        <v>1941</v>
      </c>
      <c r="R563" s="23" t="s">
        <v>1942</v>
      </c>
      <c r="S563" s="23" t="s">
        <v>1943</v>
      </c>
      <c r="T563" s="23" t="s">
        <v>1941</v>
      </c>
      <c r="U563" s="22" t="s">
        <v>1944</v>
      </c>
      <c r="V563" s="22" t="s">
        <v>2130</v>
      </c>
      <c r="W563" s="27" t="s">
        <v>2130</v>
      </c>
      <c r="X563" s="28">
        <v>43050</v>
      </c>
      <c r="Y563" s="23">
        <v>2017060093032</v>
      </c>
      <c r="Z563" s="23" t="s">
        <v>2130</v>
      </c>
      <c r="AA563" s="29">
        <f t="shared" si="8"/>
        <v>1</v>
      </c>
      <c r="AB563" s="22" t="s">
        <v>2131</v>
      </c>
      <c r="AC563" s="22" t="s">
        <v>317</v>
      </c>
      <c r="AD563" s="22" t="s">
        <v>45</v>
      </c>
      <c r="AE563" s="22" t="s">
        <v>1947</v>
      </c>
      <c r="AF563" s="23" t="s">
        <v>47</v>
      </c>
      <c r="AG563" s="23" t="s">
        <v>1948</v>
      </c>
    </row>
    <row r="564" spans="1:33" s="20" customFormat="1" ht="63" customHeight="1" x14ac:dyDescent="0.2">
      <c r="A564" s="21" t="s">
        <v>328</v>
      </c>
      <c r="B564" s="22">
        <v>50193000</v>
      </c>
      <c r="C564" s="23" t="s">
        <v>2132</v>
      </c>
      <c r="D564" s="24">
        <v>43049</v>
      </c>
      <c r="E564" s="23" t="s">
        <v>1935</v>
      </c>
      <c r="F564" s="23" t="s">
        <v>487</v>
      </c>
      <c r="G564" s="23" t="s">
        <v>352</v>
      </c>
      <c r="H564" s="25">
        <v>271471104</v>
      </c>
      <c r="I564" s="25">
        <v>271471104</v>
      </c>
      <c r="J564" s="23" t="s">
        <v>49</v>
      </c>
      <c r="K564" s="23" t="s">
        <v>1936</v>
      </c>
      <c r="L564" s="22" t="s">
        <v>1937</v>
      </c>
      <c r="M564" s="22" t="s">
        <v>1938</v>
      </c>
      <c r="N564" s="21">
        <v>3835465</v>
      </c>
      <c r="O564" s="26" t="s">
        <v>1939</v>
      </c>
      <c r="P564" s="23" t="s">
        <v>1940</v>
      </c>
      <c r="Q564" s="23" t="s">
        <v>1941</v>
      </c>
      <c r="R564" s="23" t="s">
        <v>1942</v>
      </c>
      <c r="S564" s="23" t="s">
        <v>1943</v>
      </c>
      <c r="T564" s="23" t="s">
        <v>1941</v>
      </c>
      <c r="U564" s="22" t="s">
        <v>1944</v>
      </c>
      <c r="V564" s="22" t="s">
        <v>2133</v>
      </c>
      <c r="W564" s="27" t="s">
        <v>2133</v>
      </c>
      <c r="X564" s="28">
        <v>43050</v>
      </c>
      <c r="Y564" s="23">
        <v>2017060093032</v>
      </c>
      <c r="Z564" s="23" t="s">
        <v>2133</v>
      </c>
      <c r="AA564" s="29">
        <f t="shared" si="8"/>
        <v>1</v>
      </c>
      <c r="AB564" s="22" t="s">
        <v>2134</v>
      </c>
      <c r="AC564" s="22" t="s">
        <v>317</v>
      </c>
      <c r="AD564" s="22" t="s">
        <v>45</v>
      </c>
      <c r="AE564" s="22" t="s">
        <v>1947</v>
      </c>
      <c r="AF564" s="23" t="s">
        <v>47</v>
      </c>
      <c r="AG564" s="23" t="s">
        <v>1948</v>
      </c>
    </row>
    <row r="565" spans="1:33" s="20" customFormat="1" ht="63" customHeight="1" x14ac:dyDescent="0.2">
      <c r="A565" s="21" t="s">
        <v>328</v>
      </c>
      <c r="B565" s="22">
        <v>50193000</v>
      </c>
      <c r="C565" s="23" t="s">
        <v>2135</v>
      </c>
      <c r="D565" s="24">
        <v>43049</v>
      </c>
      <c r="E565" s="23" t="s">
        <v>1935</v>
      </c>
      <c r="F565" s="23" t="s">
        <v>487</v>
      </c>
      <c r="G565" s="23" t="s">
        <v>352</v>
      </c>
      <c r="H565" s="25">
        <v>94269152</v>
      </c>
      <c r="I565" s="25">
        <v>94269152</v>
      </c>
      <c r="J565" s="23" t="s">
        <v>49</v>
      </c>
      <c r="K565" s="23" t="s">
        <v>1936</v>
      </c>
      <c r="L565" s="22" t="s">
        <v>1937</v>
      </c>
      <c r="M565" s="22" t="s">
        <v>1938</v>
      </c>
      <c r="N565" s="21">
        <v>3835465</v>
      </c>
      <c r="O565" s="26" t="s">
        <v>1939</v>
      </c>
      <c r="P565" s="23" t="s">
        <v>1940</v>
      </c>
      <c r="Q565" s="23" t="s">
        <v>1941</v>
      </c>
      <c r="R565" s="23" t="s">
        <v>1942</v>
      </c>
      <c r="S565" s="23" t="s">
        <v>1943</v>
      </c>
      <c r="T565" s="23" t="s">
        <v>1941</v>
      </c>
      <c r="U565" s="22" t="s">
        <v>1944</v>
      </c>
      <c r="V565" s="22" t="s">
        <v>2136</v>
      </c>
      <c r="W565" s="27" t="s">
        <v>2136</v>
      </c>
      <c r="X565" s="28">
        <v>43050</v>
      </c>
      <c r="Y565" s="23">
        <v>2017060093032</v>
      </c>
      <c r="Z565" s="23" t="s">
        <v>2136</v>
      </c>
      <c r="AA565" s="29">
        <f t="shared" si="8"/>
        <v>1</v>
      </c>
      <c r="AB565" s="22" t="s">
        <v>2137</v>
      </c>
      <c r="AC565" s="22" t="s">
        <v>317</v>
      </c>
      <c r="AD565" s="22" t="s">
        <v>45</v>
      </c>
      <c r="AE565" s="22" t="s">
        <v>1947</v>
      </c>
      <c r="AF565" s="23" t="s">
        <v>47</v>
      </c>
      <c r="AG565" s="23" t="s">
        <v>1948</v>
      </c>
    </row>
    <row r="566" spans="1:33" s="20" customFormat="1" ht="63" customHeight="1" x14ac:dyDescent="0.2">
      <c r="A566" s="21" t="s">
        <v>328</v>
      </c>
      <c r="B566" s="22">
        <v>50193000</v>
      </c>
      <c r="C566" s="23" t="s">
        <v>2138</v>
      </c>
      <c r="D566" s="24">
        <v>43049</v>
      </c>
      <c r="E566" s="23" t="s">
        <v>1935</v>
      </c>
      <c r="F566" s="23" t="s">
        <v>487</v>
      </c>
      <c r="G566" s="23" t="s">
        <v>352</v>
      </c>
      <c r="H566" s="25">
        <v>84512168</v>
      </c>
      <c r="I566" s="25">
        <v>84512168</v>
      </c>
      <c r="J566" s="23" t="s">
        <v>49</v>
      </c>
      <c r="K566" s="23" t="s">
        <v>1936</v>
      </c>
      <c r="L566" s="22" t="s">
        <v>1937</v>
      </c>
      <c r="M566" s="22" t="s">
        <v>1938</v>
      </c>
      <c r="N566" s="21">
        <v>3835465</v>
      </c>
      <c r="O566" s="26" t="s">
        <v>1939</v>
      </c>
      <c r="P566" s="23" t="s">
        <v>1940</v>
      </c>
      <c r="Q566" s="23" t="s">
        <v>1941</v>
      </c>
      <c r="R566" s="23" t="s">
        <v>1942</v>
      </c>
      <c r="S566" s="23" t="s">
        <v>1943</v>
      </c>
      <c r="T566" s="23" t="s">
        <v>1941</v>
      </c>
      <c r="U566" s="22" t="s">
        <v>1944</v>
      </c>
      <c r="V566" s="22" t="s">
        <v>2139</v>
      </c>
      <c r="W566" s="27" t="s">
        <v>2139</v>
      </c>
      <c r="X566" s="28">
        <v>43050</v>
      </c>
      <c r="Y566" s="23">
        <v>2017060093032</v>
      </c>
      <c r="Z566" s="23" t="s">
        <v>2139</v>
      </c>
      <c r="AA566" s="29">
        <f t="shared" si="8"/>
        <v>1</v>
      </c>
      <c r="AB566" s="22" t="s">
        <v>2140</v>
      </c>
      <c r="AC566" s="22" t="s">
        <v>317</v>
      </c>
      <c r="AD566" s="22" t="s">
        <v>45</v>
      </c>
      <c r="AE566" s="22" t="s">
        <v>1947</v>
      </c>
      <c r="AF566" s="23" t="s">
        <v>47</v>
      </c>
      <c r="AG566" s="23" t="s">
        <v>1948</v>
      </c>
    </row>
    <row r="567" spans="1:33" s="20" customFormat="1" ht="63" customHeight="1" x14ac:dyDescent="0.2">
      <c r="A567" s="21" t="s">
        <v>328</v>
      </c>
      <c r="B567" s="22">
        <v>50193000</v>
      </c>
      <c r="C567" s="23" t="s">
        <v>2141</v>
      </c>
      <c r="D567" s="24">
        <v>43049</v>
      </c>
      <c r="E567" s="23" t="s">
        <v>1935</v>
      </c>
      <c r="F567" s="23" t="s">
        <v>487</v>
      </c>
      <c r="G567" s="23" t="s">
        <v>352</v>
      </c>
      <c r="H567" s="25">
        <v>379849792</v>
      </c>
      <c r="I567" s="25">
        <v>379849792</v>
      </c>
      <c r="J567" s="23" t="s">
        <v>49</v>
      </c>
      <c r="K567" s="23" t="s">
        <v>1936</v>
      </c>
      <c r="L567" s="22" t="s">
        <v>1937</v>
      </c>
      <c r="M567" s="22" t="s">
        <v>1938</v>
      </c>
      <c r="N567" s="21">
        <v>3835465</v>
      </c>
      <c r="O567" s="26" t="s">
        <v>1939</v>
      </c>
      <c r="P567" s="23" t="s">
        <v>1940</v>
      </c>
      <c r="Q567" s="23" t="s">
        <v>1941</v>
      </c>
      <c r="R567" s="23" t="s">
        <v>1942</v>
      </c>
      <c r="S567" s="23" t="s">
        <v>1943</v>
      </c>
      <c r="T567" s="23" t="s">
        <v>1941</v>
      </c>
      <c r="U567" s="22" t="s">
        <v>1944</v>
      </c>
      <c r="V567" s="22" t="s">
        <v>2142</v>
      </c>
      <c r="W567" s="27" t="s">
        <v>2142</v>
      </c>
      <c r="X567" s="28">
        <v>43050</v>
      </c>
      <c r="Y567" s="23">
        <v>2017060093032</v>
      </c>
      <c r="Z567" s="23" t="s">
        <v>2142</v>
      </c>
      <c r="AA567" s="29">
        <f t="shared" si="8"/>
        <v>1</v>
      </c>
      <c r="AB567" s="22" t="s">
        <v>2143</v>
      </c>
      <c r="AC567" s="22" t="s">
        <v>317</v>
      </c>
      <c r="AD567" s="22" t="s">
        <v>45</v>
      </c>
      <c r="AE567" s="22" t="s">
        <v>1947</v>
      </c>
      <c r="AF567" s="23" t="s">
        <v>47</v>
      </c>
      <c r="AG567" s="23" t="s">
        <v>1948</v>
      </c>
    </row>
    <row r="568" spans="1:33" s="20" customFormat="1" ht="63" customHeight="1" x14ac:dyDescent="0.2">
      <c r="A568" s="21" t="s">
        <v>328</v>
      </c>
      <c r="B568" s="22">
        <v>50193000</v>
      </c>
      <c r="C568" s="23" t="s">
        <v>2144</v>
      </c>
      <c r="D568" s="24">
        <v>43049</v>
      </c>
      <c r="E568" s="23" t="s">
        <v>1935</v>
      </c>
      <c r="F568" s="23" t="s">
        <v>487</v>
      </c>
      <c r="G568" s="23" t="s">
        <v>352</v>
      </c>
      <c r="H568" s="25">
        <v>69495576</v>
      </c>
      <c r="I568" s="25">
        <v>69495576</v>
      </c>
      <c r="J568" s="23" t="s">
        <v>49</v>
      </c>
      <c r="K568" s="23" t="s">
        <v>1936</v>
      </c>
      <c r="L568" s="22" t="s">
        <v>1937</v>
      </c>
      <c r="M568" s="22" t="s">
        <v>1938</v>
      </c>
      <c r="N568" s="21">
        <v>3835465</v>
      </c>
      <c r="O568" s="26" t="s">
        <v>1939</v>
      </c>
      <c r="P568" s="23" t="s">
        <v>1940</v>
      </c>
      <c r="Q568" s="23" t="s">
        <v>1941</v>
      </c>
      <c r="R568" s="23" t="s">
        <v>1942</v>
      </c>
      <c r="S568" s="23" t="s">
        <v>1943</v>
      </c>
      <c r="T568" s="23" t="s">
        <v>1941</v>
      </c>
      <c r="U568" s="22" t="s">
        <v>1944</v>
      </c>
      <c r="V568" s="22" t="s">
        <v>2145</v>
      </c>
      <c r="W568" s="27" t="s">
        <v>2145</v>
      </c>
      <c r="X568" s="28">
        <v>43050</v>
      </c>
      <c r="Y568" s="23">
        <v>2017060093032</v>
      </c>
      <c r="Z568" s="23" t="s">
        <v>2145</v>
      </c>
      <c r="AA568" s="29">
        <f t="shared" si="8"/>
        <v>1</v>
      </c>
      <c r="AB568" s="22" t="s">
        <v>2146</v>
      </c>
      <c r="AC568" s="22" t="s">
        <v>317</v>
      </c>
      <c r="AD568" s="22" t="s">
        <v>45</v>
      </c>
      <c r="AE568" s="22" t="s">
        <v>1947</v>
      </c>
      <c r="AF568" s="23" t="s">
        <v>47</v>
      </c>
      <c r="AG568" s="23" t="s">
        <v>1948</v>
      </c>
    </row>
    <row r="569" spans="1:33" s="20" customFormat="1" ht="63" customHeight="1" x14ac:dyDescent="0.2">
      <c r="A569" s="21" t="s">
        <v>328</v>
      </c>
      <c r="B569" s="22">
        <v>50193000</v>
      </c>
      <c r="C569" s="23" t="s">
        <v>2147</v>
      </c>
      <c r="D569" s="24">
        <v>43049</v>
      </c>
      <c r="E569" s="23" t="s">
        <v>1935</v>
      </c>
      <c r="F569" s="23" t="s">
        <v>487</v>
      </c>
      <c r="G569" s="23" t="s">
        <v>352</v>
      </c>
      <c r="H569" s="25">
        <v>120898384</v>
      </c>
      <c r="I569" s="25">
        <v>120898384</v>
      </c>
      <c r="J569" s="23" t="s">
        <v>49</v>
      </c>
      <c r="K569" s="23" t="s">
        <v>1936</v>
      </c>
      <c r="L569" s="22" t="s">
        <v>1937</v>
      </c>
      <c r="M569" s="22" t="s">
        <v>1938</v>
      </c>
      <c r="N569" s="21">
        <v>3835465</v>
      </c>
      <c r="O569" s="26" t="s">
        <v>1939</v>
      </c>
      <c r="P569" s="23" t="s">
        <v>1940</v>
      </c>
      <c r="Q569" s="23" t="s">
        <v>1941</v>
      </c>
      <c r="R569" s="23" t="s">
        <v>1942</v>
      </c>
      <c r="S569" s="23" t="s">
        <v>1943</v>
      </c>
      <c r="T569" s="23" t="s">
        <v>1941</v>
      </c>
      <c r="U569" s="22" t="s">
        <v>1944</v>
      </c>
      <c r="V569" s="22" t="s">
        <v>2148</v>
      </c>
      <c r="W569" s="27" t="s">
        <v>2148</v>
      </c>
      <c r="X569" s="28">
        <v>43050</v>
      </c>
      <c r="Y569" s="23">
        <v>2017060093032</v>
      </c>
      <c r="Z569" s="23" t="s">
        <v>2148</v>
      </c>
      <c r="AA569" s="29">
        <f t="shared" si="8"/>
        <v>1</v>
      </c>
      <c r="AB569" s="22" t="s">
        <v>2149</v>
      </c>
      <c r="AC569" s="22" t="s">
        <v>317</v>
      </c>
      <c r="AD569" s="22" t="s">
        <v>45</v>
      </c>
      <c r="AE569" s="22" t="s">
        <v>1947</v>
      </c>
      <c r="AF569" s="23" t="s">
        <v>47</v>
      </c>
      <c r="AG569" s="23" t="s">
        <v>1948</v>
      </c>
    </row>
    <row r="570" spans="1:33" s="20" customFormat="1" ht="63" customHeight="1" x14ac:dyDescent="0.2">
      <c r="A570" s="21" t="s">
        <v>328</v>
      </c>
      <c r="B570" s="22">
        <v>50193000</v>
      </c>
      <c r="C570" s="23" t="s">
        <v>2150</v>
      </c>
      <c r="D570" s="24">
        <v>43049</v>
      </c>
      <c r="E570" s="23" t="s">
        <v>1935</v>
      </c>
      <c r="F570" s="23" t="s">
        <v>487</v>
      </c>
      <c r="G570" s="23" t="s">
        <v>352</v>
      </c>
      <c r="H570" s="25">
        <v>367460768</v>
      </c>
      <c r="I570" s="25">
        <v>367460768</v>
      </c>
      <c r="J570" s="23" t="s">
        <v>49</v>
      </c>
      <c r="K570" s="23" t="s">
        <v>1936</v>
      </c>
      <c r="L570" s="22" t="s">
        <v>1937</v>
      </c>
      <c r="M570" s="22" t="s">
        <v>1938</v>
      </c>
      <c r="N570" s="21">
        <v>3835465</v>
      </c>
      <c r="O570" s="26" t="s">
        <v>1939</v>
      </c>
      <c r="P570" s="23" t="s">
        <v>1940</v>
      </c>
      <c r="Q570" s="23" t="s">
        <v>1941</v>
      </c>
      <c r="R570" s="23" t="s">
        <v>1942</v>
      </c>
      <c r="S570" s="23" t="s">
        <v>1943</v>
      </c>
      <c r="T570" s="23" t="s">
        <v>1941</v>
      </c>
      <c r="U570" s="22" t="s">
        <v>1944</v>
      </c>
      <c r="V570" s="22" t="s">
        <v>2151</v>
      </c>
      <c r="W570" s="27" t="s">
        <v>2151</v>
      </c>
      <c r="X570" s="28">
        <v>43050</v>
      </c>
      <c r="Y570" s="23">
        <v>2017060093032</v>
      </c>
      <c r="Z570" s="23" t="s">
        <v>2151</v>
      </c>
      <c r="AA570" s="29">
        <f t="shared" si="8"/>
        <v>1</v>
      </c>
      <c r="AB570" s="22" t="s">
        <v>2152</v>
      </c>
      <c r="AC570" s="22" t="s">
        <v>317</v>
      </c>
      <c r="AD570" s="22" t="s">
        <v>45</v>
      </c>
      <c r="AE570" s="22" t="s">
        <v>1947</v>
      </c>
      <c r="AF570" s="23" t="s">
        <v>47</v>
      </c>
      <c r="AG570" s="23" t="s">
        <v>1948</v>
      </c>
    </row>
    <row r="571" spans="1:33" s="20" customFormat="1" ht="63" customHeight="1" x14ac:dyDescent="0.2">
      <c r="A571" s="21" t="s">
        <v>328</v>
      </c>
      <c r="B571" s="22">
        <v>50193000</v>
      </c>
      <c r="C571" s="23" t="s">
        <v>2153</v>
      </c>
      <c r="D571" s="24">
        <v>43049</v>
      </c>
      <c r="E571" s="23" t="s">
        <v>1935</v>
      </c>
      <c r="F571" s="23" t="s">
        <v>487</v>
      </c>
      <c r="G571" s="23" t="s">
        <v>352</v>
      </c>
      <c r="H571" s="25">
        <v>189119344</v>
      </c>
      <c r="I571" s="25">
        <v>189119344</v>
      </c>
      <c r="J571" s="23" t="s">
        <v>49</v>
      </c>
      <c r="K571" s="23" t="s">
        <v>1936</v>
      </c>
      <c r="L571" s="22" t="s">
        <v>1937</v>
      </c>
      <c r="M571" s="22" t="s">
        <v>1938</v>
      </c>
      <c r="N571" s="21">
        <v>3835465</v>
      </c>
      <c r="O571" s="26" t="s">
        <v>1939</v>
      </c>
      <c r="P571" s="23" t="s">
        <v>1940</v>
      </c>
      <c r="Q571" s="23" t="s">
        <v>1941</v>
      </c>
      <c r="R571" s="23" t="s">
        <v>1942</v>
      </c>
      <c r="S571" s="23" t="s">
        <v>1943</v>
      </c>
      <c r="T571" s="23" t="s">
        <v>1941</v>
      </c>
      <c r="U571" s="22" t="s">
        <v>1944</v>
      </c>
      <c r="V571" s="22" t="s">
        <v>2154</v>
      </c>
      <c r="W571" s="27" t="s">
        <v>2154</v>
      </c>
      <c r="X571" s="28">
        <v>43050</v>
      </c>
      <c r="Y571" s="23">
        <v>2017060093032</v>
      </c>
      <c r="Z571" s="23" t="s">
        <v>2154</v>
      </c>
      <c r="AA571" s="29">
        <f t="shared" si="8"/>
        <v>1</v>
      </c>
      <c r="AB571" s="22" t="s">
        <v>2155</v>
      </c>
      <c r="AC571" s="22" t="s">
        <v>317</v>
      </c>
      <c r="AD571" s="22" t="s">
        <v>45</v>
      </c>
      <c r="AE571" s="22" t="s">
        <v>1947</v>
      </c>
      <c r="AF571" s="23" t="s">
        <v>47</v>
      </c>
      <c r="AG571" s="23" t="s">
        <v>1948</v>
      </c>
    </row>
    <row r="572" spans="1:33" s="20" customFormat="1" ht="63" customHeight="1" x14ac:dyDescent="0.2">
      <c r="A572" s="21" t="s">
        <v>328</v>
      </c>
      <c r="B572" s="22">
        <v>50193000</v>
      </c>
      <c r="C572" s="23" t="s">
        <v>2156</v>
      </c>
      <c r="D572" s="24">
        <v>43049</v>
      </c>
      <c r="E572" s="23" t="s">
        <v>1935</v>
      </c>
      <c r="F572" s="23" t="s">
        <v>487</v>
      </c>
      <c r="G572" s="23" t="s">
        <v>352</v>
      </c>
      <c r="H572" s="25">
        <v>367945280</v>
      </c>
      <c r="I572" s="25">
        <v>367945280</v>
      </c>
      <c r="J572" s="23" t="s">
        <v>49</v>
      </c>
      <c r="K572" s="23" t="s">
        <v>1936</v>
      </c>
      <c r="L572" s="22" t="s">
        <v>1937</v>
      </c>
      <c r="M572" s="22" t="s">
        <v>1938</v>
      </c>
      <c r="N572" s="21">
        <v>3835465</v>
      </c>
      <c r="O572" s="26" t="s">
        <v>1939</v>
      </c>
      <c r="P572" s="23" t="s">
        <v>1940</v>
      </c>
      <c r="Q572" s="23" t="s">
        <v>1941</v>
      </c>
      <c r="R572" s="23" t="s">
        <v>1942</v>
      </c>
      <c r="S572" s="23" t="s">
        <v>1943</v>
      </c>
      <c r="T572" s="23" t="s">
        <v>1941</v>
      </c>
      <c r="U572" s="22" t="s">
        <v>1944</v>
      </c>
      <c r="V572" s="22" t="s">
        <v>2157</v>
      </c>
      <c r="W572" s="27" t="s">
        <v>2157</v>
      </c>
      <c r="X572" s="28">
        <v>43050</v>
      </c>
      <c r="Y572" s="23">
        <v>2017060093032</v>
      </c>
      <c r="Z572" s="23" t="s">
        <v>2157</v>
      </c>
      <c r="AA572" s="29">
        <f t="shared" si="8"/>
        <v>1</v>
      </c>
      <c r="AB572" s="22" t="s">
        <v>2158</v>
      </c>
      <c r="AC572" s="22" t="s">
        <v>317</v>
      </c>
      <c r="AD572" s="22" t="s">
        <v>45</v>
      </c>
      <c r="AE572" s="22" t="s">
        <v>1947</v>
      </c>
      <c r="AF572" s="23" t="s">
        <v>47</v>
      </c>
      <c r="AG572" s="23" t="s">
        <v>1948</v>
      </c>
    </row>
    <row r="573" spans="1:33" s="20" customFormat="1" ht="63" customHeight="1" x14ac:dyDescent="0.2">
      <c r="A573" s="21" t="s">
        <v>328</v>
      </c>
      <c r="B573" s="22">
        <v>50193000</v>
      </c>
      <c r="C573" s="23" t="s">
        <v>2159</v>
      </c>
      <c r="D573" s="24">
        <v>43049</v>
      </c>
      <c r="E573" s="23" t="s">
        <v>1935</v>
      </c>
      <c r="F573" s="23" t="s">
        <v>487</v>
      </c>
      <c r="G573" s="23" t="s">
        <v>352</v>
      </c>
      <c r="H573" s="25">
        <v>1235261060</v>
      </c>
      <c r="I573" s="25">
        <v>1235261060</v>
      </c>
      <c r="J573" s="23" t="s">
        <v>49</v>
      </c>
      <c r="K573" s="23" t="s">
        <v>1936</v>
      </c>
      <c r="L573" s="22" t="s">
        <v>1937</v>
      </c>
      <c r="M573" s="22" t="s">
        <v>1938</v>
      </c>
      <c r="N573" s="21">
        <v>3835465</v>
      </c>
      <c r="O573" s="26" t="s">
        <v>1939</v>
      </c>
      <c r="P573" s="23" t="s">
        <v>1940</v>
      </c>
      <c r="Q573" s="23" t="s">
        <v>1941</v>
      </c>
      <c r="R573" s="23" t="s">
        <v>1942</v>
      </c>
      <c r="S573" s="23" t="s">
        <v>1943</v>
      </c>
      <c r="T573" s="23" t="s">
        <v>1941</v>
      </c>
      <c r="U573" s="22" t="s">
        <v>1944</v>
      </c>
      <c r="V573" s="22" t="s">
        <v>2160</v>
      </c>
      <c r="W573" s="27" t="s">
        <v>2160</v>
      </c>
      <c r="X573" s="28">
        <v>43050</v>
      </c>
      <c r="Y573" s="23">
        <v>2017060093032</v>
      </c>
      <c r="Z573" s="23" t="s">
        <v>2160</v>
      </c>
      <c r="AA573" s="29">
        <f t="shared" si="8"/>
        <v>1</v>
      </c>
      <c r="AB573" s="22" t="s">
        <v>2161</v>
      </c>
      <c r="AC573" s="22" t="s">
        <v>317</v>
      </c>
      <c r="AD573" s="22" t="s">
        <v>45</v>
      </c>
      <c r="AE573" s="22" t="s">
        <v>1947</v>
      </c>
      <c r="AF573" s="23" t="s">
        <v>47</v>
      </c>
      <c r="AG573" s="23" t="s">
        <v>1948</v>
      </c>
    </row>
    <row r="574" spans="1:33" s="20" customFormat="1" ht="63" customHeight="1" x14ac:dyDescent="0.2">
      <c r="A574" s="21" t="s">
        <v>328</v>
      </c>
      <c r="B574" s="22">
        <v>50193000</v>
      </c>
      <c r="C574" s="23" t="s">
        <v>2162</v>
      </c>
      <c r="D574" s="24">
        <v>43049</v>
      </c>
      <c r="E574" s="23" t="s">
        <v>1935</v>
      </c>
      <c r="F574" s="23" t="s">
        <v>487</v>
      </c>
      <c r="G574" s="23" t="s">
        <v>352</v>
      </c>
      <c r="H574" s="25">
        <v>42789280</v>
      </c>
      <c r="I574" s="25">
        <v>42789280</v>
      </c>
      <c r="J574" s="23" t="s">
        <v>49</v>
      </c>
      <c r="K574" s="23" t="s">
        <v>1936</v>
      </c>
      <c r="L574" s="22" t="s">
        <v>1937</v>
      </c>
      <c r="M574" s="22" t="s">
        <v>1938</v>
      </c>
      <c r="N574" s="21">
        <v>3835465</v>
      </c>
      <c r="O574" s="26" t="s">
        <v>1939</v>
      </c>
      <c r="P574" s="23" t="s">
        <v>1940</v>
      </c>
      <c r="Q574" s="23" t="s">
        <v>1941</v>
      </c>
      <c r="R574" s="23" t="s">
        <v>1942</v>
      </c>
      <c r="S574" s="23" t="s">
        <v>1943</v>
      </c>
      <c r="T574" s="23" t="s">
        <v>1941</v>
      </c>
      <c r="U574" s="22" t="s">
        <v>1944</v>
      </c>
      <c r="V574" s="22" t="s">
        <v>2163</v>
      </c>
      <c r="W574" s="27" t="s">
        <v>2163</v>
      </c>
      <c r="X574" s="28">
        <v>43050</v>
      </c>
      <c r="Y574" s="23">
        <v>2017060093032</v>
      </c>
      <c r="Z574" s="23" t="s">
        <v>2163</v>
      </c>
      <c r="AA574" s="29">
        <f t="shared" si="8"/>
        <v>1</v>
      </c>
      <c r="AB574" s="22" t="s">
        <v>2164</v>
      </c>
      <c r="AC574" s="22" t="s">
        <v>317</v>
      </c>
      <c r="AD574" s="22" t="s">
        <v>45</v>
      </c>
      <c r="AE574" s="22" t="s">
        <v>1947</v>
      </c>
      <c r="AF574" s="23" t="s">
        <v>47</v>
      </c>
      <c r="AG574" s="23" t="s">
        <v>1948</v>
      </c>
    </row>
    <row r="575" spans="1:33" s="20" customFormat="1" ht="63" customHeight="1" x14ac:dyDescent="0.2">
      <c r="A575" s="21" t="s">
        <v>328</v>
      </c>
      <c r="B575" s="22">
        <v>50193000</v>
      </c>
      <c r="C575" s="23" t="s">
        <v>2165</v>
      </c>
      <c r="D575" s="24">
        <v>43049</v>
      </c>
      <c r="E575" s="23" t="s">
        <v>1935</v>
      </c>
      <c r="F575" s="23" t="s">
        <v>487</v>
      </c>
      <c r="G575" s="23" t="s">
        <v>352</v>
      </c>
      <c r="H575" s="25">
        <v>179633696</v>
      </c>
      <c r="I575" s="25">
        <v>179633696</v>
      </c>
      <c r="J575" s="23" t="s">
        <v>49</v>
      </c>
      <c r="K575" s="23" t="s">
        <v>1936</v>
      </c>
      <c r="L575" s="22" t="s">
        <v>1937</v>
      </c>
      <c r="M575" s="22" t="s">
        <v>1938</v>
      </c>
      <c r="N575" s="21">
        <v>3835465</v>
      </c>
      <c r="O575" s="26" t="s">
        <v>1939</v>
      </c>
      <c r="P575" s="23" t="s">
        <v>1940</v>
      </c>
      <c r="Q575" s="23" t="s">
        <v>1941</v>
      </c>
      <c r="R575" s="23" t="s">
        <v>1942</v>
      </c>
      <c r="S575" s="23" t="s">
        <v>1943</v>
      </c>
      <c r="T575" s="23" t="s">
        <v>1941</v>
      </c>
      <c r="U575" s="22" t="s">
        <v>1944</v>
      </c>
      <c r="V575" s="22" t="s">
        <v>2166</v>
      </c>
      <c r="W575" s="27" t="s">
        <v>2166</v>
      </c>
      <c r="X575" s="28">
        <v>43050</v>
      </c>
      <c r="Y575" s="23">
        <v>2017060093032</v>
      </c>
      <c r="Z575" s="23" t="s">
        <v>2166</v>
      </c>
      <c r="AA575" s="29">
        <f t="shared" si="8"/>
        <v>1</v>
      </c>
      <c r="AB575" s="22" t="s">
        <v>2167</v>
      </c>
      <c r="AC575" s="22" t="s">
        <v>317</v>
      </c>
      <c r="AD575" s="22" t="s">
        <v>45</v>
      </c>
      <c r="AE575" s="22" t="s">
        <v>1947</v>
      </c>
      <c r="AF575" s="23" t="s">
        <v>47</v>
      </c>
      <c r="AG575" s="23" t="s">
        <v>1948</v>
      </c>
    </row>
    <row r="576" spans="1:33" s="20" customFormat="1" ht="63" customHeight="1" x14ac:dyDescent="0.2">
      <c r="A576" s="21" t="s">
        <v>328</v>
      </c>
      <c r="B576" s="22">
        <v>50193000</v>
      </c>
      <c r="C576" s="23" t="s">
        <v>2168</v>
      </c>
      <c r="D576" s="24">
        <v>43049</v>
      </c>
      <c r="E576" s="23" t="s">
        <v>1935</v>
      </c>
      <c r="F576" s="23" t="s">
        <v>487</v>
      </c>
      <c r="G576" s="23" t="s">
        <v>352</v>
      </c>
      <c r="H576" s="25">
        <v>60912120</v>
      </c>
      <c r="I576" s="25">
        <v>60912120</v>
      </c>
      <c r="J576" s="23" t="s">
        <v>49</v>
      </c>
      <c r="K576" s="23" t="s">
        <v>1936</v>
      </c>
      <c r="L576" s="22" t="s">
        <v>1937</v>
      </c>
      <c r="M576" s="22" t="s">
        <v>1938</v>
      </c>
      <c r="N576" s="21">
        <v>3835465</v>
      </c>
      <c r="O576" s="26" t="s">
        <v>1939</v>
      </c>
      <c r="P576" s="23" t="s">
        <v>1940</v>
      </c>
      <c r="Q576" s="23" t="s">
        <v>1941</v>
      </c>
      <c r="R576" s="23" t="s">
        <v>1942</v>
      </c>
      <c r="S576" s="23" t="s">
        <v>1943</v>
      </c>
      <c r="T576" s="23" t="s">
        <v>1941</v>
      </c>
      <c r="U576" s="22" t="s">
        <v>1944</v>
      </c>
      <c r="V576" s="22" t="s">
        <v>2169</v>
      </c>
      <c r="W576" s="27" t="s">
        <v>2169</v>
      </c>
      <c r="X576" s="28">
        <v>43050</v>
      </c>
      <c r="Y576" s="23">
        <v>2017060093032</v>
      </c>
      <c r="Z576" s="23" t="s">
        <v>2169</v>
      </c>
      <c r="AA576" s="29">
        <f t="shared" si="8"/>
        <v>1</v>
      </c>
      <c r="AB576" s="22" t="s">
        <v>2170</v>
      </c>
      <c r="AC576" s="22" t="s">
        <v>317</v>
      </c>
      <c r="AD576" s="22" t="s">
        <v>45</v>
      </c>
      <c r="AE576" s="22" t="s">
        <v>1947</v>
      </c>
      <c r="AF576" s="23" t="s">
        <v>47</v>
      </c>
      <c r="AG576" s="23" t="s">
        <v>1948</v>
      </c>
    </row>
    <row r="577" spans="1:33" s="20" customFormat="1" ht="63" customHeight="1" x14ac:dyDescent="0.2">
      <c r="A577" s="21" t="s">
        <v>328</v>
      </c>
      <c r="B577" s="22">
        <v>50193000</v>
      </c>
      <c r="C577" s="23" t="s">
        <v>2171</v>
      </c>
      <c r="D577" s="24">
        <v>43049</v>
      </c>
      <c r="E577" s="23" t="s">
        <v>1935</v>
      </c>
      <c r="F577" s="23" t="s">
        <v>487</v>
      </c>
      <c r="G577" s="23" t="s">
        <v>352</v>
      </c>
      <c r="H577" s="25">
        <v>203900416</v>
      </c>
      <c r="I577" s="25">
        <v>203900416</v>
      </c>
      <c r="J577" s="23" t="s">
        <v>49</v>
      </c>
      <c r="K577" s="23" t="s">
        <v>1936</v>
      </c>
      <c r="L577" s="22" t="s">
        <v>1937</v>
      </c>
      <c r="M577" s="22" t="s">
        <v>1938</v>
      </c>
      <c r="N577" s="21">
        <v>3835465</v>
      </c>
      <c r="O577" s="26" t="s">
        <v>1939</v>
      </c>
      <c r="P577" s="23" t="s">
        <v>1940</v>
      </c>
      <c r="Q577" s="23" t="s">
        <v>1941</v>
      </c>
      <c r="R577" s="23" t="s">
        <v>1942</v>
      </c>
      <c r="S577" s="23" t="s">
        <v>1943</v>
      </c>
      <c r="T577" s="23" t="s">
        <v>1941</v>
      </c>
      <c r="U577" s="22" t="s">
        <v>1944</v>
      </c>
      <c r="V577" s="22" t="s">
        <v>2172</v>
      </c>
      <c r="W577" s="27" t="s">
        <v>2172</v>
      </c>
      <c r="X577" s="28">
        <v>43050</v>
      </c>
      <c r="Y577" s="23">
        <v>2017060093032</v>
      </c>
      <c r="Z577" s="23" t="s">
        <v>2172</v>
      </c>
      <c r="AA577" s="29">
        <f t="shared" si="8"/>
        <v>1</v>
      </c>
      <c r="AB577" s="22" t="s">
        <v>2173</v>
      </c>
      <c r="AC577" s="22" t="s">
        <v>317</v>
      </c>
      <c r="AD577" s="22" t="s">
        <v>45</v>
      </c>
      <c r="AE577" s="22" t="s">
        <v>1947</v>
      </c>
      <c r="AF577" s="23" t="s">
        <v>47</v>
      </c>
      <c r="AG577" s="23" t="s">
        <v>1948</v>
      </c>
    </row>
    <row r="578" spans="1:33" s="20" customFormat="1" ht="63" customHeight="1" x14ac:dyDescent="0.2">
      <c r="A578" s="21" t="s">
        <v>328</v>
      </c>
      <c r="B578" s="22">
        <v>50193000</v>
      </c>
      <c r="C578" s="23" t="s">
        <v>2174</v>
      </c>
      <c r="D578" s="24">
        <v>43049</v>
      </c>
      <c r="E578" s="23" t="s">
        <v>1935</v>
      </c>
      <c r="F578" s="23" t="s">
        <v>487</v>
      </c>
      <c r="G578" s="23" t="s">
        <v>352</v>
      </c>
      <c r="H578" s="25">
        <v>402309472</v>
      </c>
      <c r="I578" s="25">
        <v>402309742</v>
      </c>
      <c r="J578" s="23" t="s">
        <v>49</v>
      </c>
      <c r="K578" s="23" t="s">
        <v>1936</v>
      </c>
      <c r="L578" s="22" t="s">
        <v>1937</v>
      </c>
      <c r="M578" s="22" t="s">
        <v>1938</v>
      </c>
      <c r="N578" s="21">
        <v>3835465</v>
      </c>
      <c r="O578" s="26" t="s">
        <v>1939</v>
      </c>
      <c r="P578" s="23" t="s">
        <v>1940</v>
      </c>
      <c r="Q578" s="23" t="s">
        <v>1941</v>
      </c>
      <c r="R578" s="23" t="s">
        <v>1942</v>
      </c>
      <c r="S578" s="23" t="s">
        <v>1943</v>
      </c>
      <c r="T578" s="23" t="s">
        <v>1941</v>
      </c>
      <c r="U578" s="22" t="s">
        <v>1944</v>
      </c>
      <c r="V578" s="22" t="s">
        <v>2175</v>
      </c>
      <c r="W578" s="27" t="s">
        <v>2175</v>
      </c>
      <c r="X578" s="28">
        <v>43050</v>
      </c>
      <c r="Y578" s="23">
        <v>2017060093032</v>
      </c>
      <c r="Z578" s="23" t="s">
        <v>2175</v>
      </c>
      <c r="AA578" s="29">
        <f t="shared" si="8"/>
        <v>1</v>
      </c>
      <c r="AB578" s="22" t="s">
        <v>2176</v>
      </c>
      <c r="AC578" s="22" t="s">
        <v>317</v>
      </c>
      <c r="AD578" s="22" t="s">
        <v>45</v>
      </c>
      <c r="AE578" s="22" t="s">
        <v>1947</v>
      </c>
      <c r="AF578" s="23" t="s">
        <v>47</v>
      </c>
      <c r="AG578" s="23" t="s">
        <v>1948</v>
      </c>
    </row>
    <row r="579" spans="1:33" s="20" customFormat="1" ht="63" customHeight="1" x14ac:dyDescent="0.2">
      <c r="A579" s="21" t="s">
        <v>328</v>
      </c>
      <c r="B579" s="22">
        <v>50193000</v>
      </c>
      <c r="C579" s="23" t="s">
        <v>2177</v>
      </c>
      <c r="D579" s="24">
        <v>43049</v>
      </c>
      <c r="E579" s="23" t="s">
        <v>1935</v>
      </c>
      <c r="F579" s="23" t="s">
        <v>487</v>
      </c>
      <c r="G579" s="23" t="s">
        <v>352</v>
      </c>
      <c r="H579" s="25">
        <v>261835536</v>
      </c>
      <c r="I579" s="25">
        <v>261835536</v>
      </c>
      <c r="J579" s="23" t="s">
        <v>49</v>
      </c>
      <c r="K579" s="23" t="s">
        <v>1936</v>
      </c>
      <c r="L579" s="22" t="s">
        <v>1937</v>
      </c>
      <c r="M579" s="22" t="s">
        <v>1938</v>
      </c>
      <c r="N579" s="21">
        <v>3835465</v>
      </c>
      <c r="O579" s="26" t="s">
        <v>1939</v>
      </c>
      <c r="P579" s="23" t="s">
        <v>1940</v>
      </c>
      <c r="Q579" s="23" t="s">
        <v>1941</v>
      </c>
      <c r="R579" s="23" t="s">
        <v>1942</v>
      </c>
      <c r="S579" s="23" t="s">
        <v>1943</v>
      </c>
      <c r="T579" s="23" t="s">
        <v>1941</v>
      </c>
      <c r="U579" s="22" t="s">
        <v>1944</v>
      </c>
      <c r="V579" s="22" t="s">
        <v>2178</v>
      </c>
      <c r="W579" s="27" t="s">
        <v>2178</v>
      </c>
      <c r="X579" s="28">
        <v>43050</v>
      </c>
      <c r="Y579" s="23">
        <v>2017060093032</v>
      </c>
      <c r="Z579" s="23" t="s">
        <v>2178</v>
      </c>
      <c r="AA579" s="29">
        <f t="shared" si="8"/>
        <v>1</v>
      </c>
      <c r="AB579" s="22" t="s">
        <v>2179</v>
      </c>
      <c r="AC579" s="22" t="s">
        <v>317</v>
      </c>
      <c r="AD579" s="22" t="s">
        <v>45</v>
      </c>
      <c r="AE579" s="22" t="s">
        <v>1947</v>
      </c>
      <c r="AF579" s="23" t="s">
        <v>47</v>
      </c>
      <c r="AG579" s="23" t="s">
        <v>1948</v>
      </c>
    </row>
    <row r="580" spans="1:33" s="20" customFormat="1" ht="63" customHeight="1" x14ac:dyDescent="0.2">
      <c r="A580" s="21" t="s">
        <v>328</v>
      </c>
      <c r="B580" s="22">
        <v>50193000</v>
      </c>
      <c r="C580" s="23" t="s">
        <v>2180</v>
      </c>
      <c r="D580" s="24">
        <v>43049</v>
      </c>
      <c r="E580" s="23" t="s">
        <v>1935</v>
      </c>
      <c r="F580" s="23" t="s">
        <v>487</v>
      </c>
      <c r="G580" s="23" t="s">
        <v>352</v>
      </c>
      <c r="H580" s="25">
        <v>454826816</v>
      </c>
      <c r="I580" s="25">
        <v>454826816</v>
      </c>
      <c r="J580" s="23" t="s">
        <v>49</v>
      </c>
      <c r="K580" s="23" t="s">
        <v>1936</v>
      </c>
      <c r="L580" s="22" t="s">
        <v>1937</v>
      </c>
      <c r="M580" s="22" t="s">
        <v>1938</v>
      </c>
      <c r="N580" s="21">
        <v>3835465</v>
      </c>
      <c r="O580" s="26" t="s">
        <v>1939</v>
      </c>
      <c r="P580" s="23" t="s">
        <v>1940</v>
      </c>
      <c r="Q580" s="23" t="s">
        <v>1941</v>
      </c>
      <c r="R580" s="23" t="s">
        <v>1942</v>
      </c>
      <c r="S580" s="23" t="s">
        <v>1943</v>
      </c>
      <c r="T580" s="23" t="s">
        <v>1941</v>
      </c>
      <c r="U580" s="22" t="s">
        <v>1944</v>
      </c>
      <c r="V580" s="22" t="s">
        <v>2181</v>
      </c>
      <c r="W580" s="27" t="s">
        <v>2181</v>
      </c>
      <c r="X580" s="28">
        <v>43050</v>
      </c>
      <c r="Y580" s="23">
        <v>2017060093032</v>
      </c>
      <c r="Z580" s="23" t="s">
        <v>2181</v>
      </c>
      <c r="AA580" s="29">
        <f t="shared" si="8"/>
        <v>1</v>
      </c>
      <c r="AB580" s="22" t="s">
        <v>2182</v>
      </c>
      <c r="AC580" s="22" t="s">
        <v>317</v>
      </c>
      <c r="AD580" s="22" t="s">
        <v>45</v>
      </c>
      <c r="AE580" s="22" t="s">
        <v>1947</v>
      </c>
      <c r="AF580" s="23" t="s">
        <v>47</v>
      </c>
      <c r="AG580" s="23" t="s">
        <v>1948</v>
      </c>
    </row>
    <row r="581" spans="1:33" s="20" customFormat="1" ht="63" customHeight="1" x14ac:dyDescent="0.2">
      <c r="A581" s="21" t="s">
        <v>328</v>
      </c>
      <c r="B581" s="22">
        <v>50193000</v>
      </c>
      <c r="C581" s="23" t="s">
        <v>2183</v>
      </c>
      <c r="D581" s="24">
        <v>43049</v>
      </c>
      <c r="E581" s="23" t="s">
        <v>1935</v>
      </c>
      <c r="F581" s="23" t="s">
        <v>487</v>
      </c>
      <c r="G581" s="23" t="s">
        <v>352</v>
      </c>
      <c r="H581" s="25">
        <v>118143704</v>
      </c>
      <c r="I581" s="25">
        <v>118143704</v>
      </c>
      <c r="J581" s="23" t="s">
        <v>49</v>
      </c>
      <c r="K581" s="23" t="s">
        <v>1936</v>
      </c>
      <c r="L581" s="22" t="s">
        <v>1937</v>
      </c>
      <c r="M581" s="22" t="s">
        <v>1938</v>
      </c>
      <c r="N581" s="21">
        <v>3835465</v>
      </c>
      <c r="O581" s="26" t="s">
        <v>1939</v>
      </c>
      <c r="P581" s="23" t="s">
        <v>1940</v>
      </c>
      <c r="Q581" s="23" t="s">
        <v>1941</v>
      </c>
      <c r="R581" s="23" t="s">
        <v>1942</v>
      </c>
      <c r="S581" s="23" t="s">
        <v>1943</v>
      </c>
      <c r="T581" s="23" t="s">
        <v>1941</v>
      </c>
      <c r="U581" s="22" t="s">
        <v>1944</v>
      </c>
      <c r="V581" s="22" t="s">
        <v>2184</v>
      </c>
      <c r="W581" s="27" t="s">
        <v>2184</v>
      </c>
      <c r="X581" s="28">
        <v>43050</v>
      </c>
      <c r="Y581" s="23">
        <v>2017060093032</v>
      </c>
      <c r="Z581" s="23" t="s">
        <v>2184</v>
      </c>
      <c r="AA581" s="29">
        <f t="shared" si="8"/>
        <v>1</v>
      </c>
      <c r="AB581" s="22" t="s">
        <v>2185</v>
      </c>
      <c r="AC581" s="22" t="s">
        <v>317</v>
      </c>
      <c r="AD581" s="22" t="s">
        <v>45</v>
      </c>
      <c r="AE581" s="22" t="s">
        <v>1947</v>
      </c>
      <c r="AF581" s="23" t="s">
        <v>47</v>
      </c>
      <c r="AG581" s="23" t="s">
        <v>1948</v>
      </c>
    </row>
    <row r="582" spans="1:33" s="20" customFormat="1" ht="63" customHeight="1" x14ac:dyDescent="0.2">
      <c r="A582" s="21" t="s">
        <v>328</v>
      </c>
      <c r="B582" s="22">
        <v>50193000</v>
      </c>
      <c r="C582" s="23" t="s">
        <v>2186</v>
      </c>
      <c r="D582" s="24">
        <v>43049</v>
      </c>
      <c r="E582" s="23" t="s">
        <v>1935</v>
      </c>
      <c r="F582" s="23" t="s">
        <v>487</v>
      </c>
      <c r="G582" s="23" t="s">
        <v>352</v>
      </c>
      <c r="H582" s="25">
        <v>230145936</v>
      </c>
      <c r="I582" s="25">
        <v>230145936</v>
      </c>
      <c r="J582" s="23" t="s">
        <v>49</v>
      </c>
      <c r="K582" s="23" t="s">
        <v>1936</v>
      </c>
      <c r="L582" s="22" t="s">
        <v>1937</v>
      </c>
      <c r="M582" s="22" t="s">
        <v>1938</v>
      </c>
      <c r="N582" s="21">
        <v>3835465</v>
      </c>
      <c r="O582" s="26" t="s">
        <v>1939</v>
      </c>
      <c r="P582" s="23" t="s">
        <v>1940</v>
      </c>
      <c r="Q582" s="23" t="s">
        <v>1941</v>
      </c>
      <c r="R582" s="23" t="s">
        <v>1942</v>
      </c>
      <c r="S582" s="23" t="s">
        <v>1943</v>
      </c>
      <c r="T582" s="23" t="s">
        <v>1941</v>
      </c>
      <c r="U582" s="22" t="s">
        <v>1944</v>
      </c>
      <c r="V582" s="22" t="s">
        <v>2187</v>
      </c>
      <c r="W582" s="27" t="s">
        <v>2187</v>
      </c>
      <c r="X582" s="28">
        <v>43050</v>
      </c>
      <c r="Y582" s="23">
        <v>2017060093032</v>
      </c>
      <c r="Z582" s="23" t="s">
        <v>2187</v>
      </c>
      <c r="AA582" s="29">
        <f t="shared" si="8"/>
        <v>1</v>
      </c>
      <c r="AB582" s="22" t="s">
        <v>2188</v>
      </c>
      <c r="AC582" s="22" t="s">
        <v>317</v>
      </c>
      <c r="AD582" s="22" t="s">
        <v>45</v>
      </c>
      <c r="AE582" s="22" t="s">
        <v>1947</v>
      </c>
      <c r="AF582" s="23" t="s">
        <v>47</v>
      </c>
      <c r="AG582" s="23" t="s">
        <v>1948</v>
      </c>
    </row>
    <row r="583" spans="1:33" s="20" customFormat="1" ht="63" customHeight="1" x14ac:dyDescent="0.2">
      <c r="A583" s="21" t="s">
        <v>328</v>
      </c>
      <c r="B583" s="22">
        <v>50193000</v>
      </c>
      <c r="C583" s="23" t="s">
        <v>2189</v>
      </c>
      <c r="D583" s="24">
        <v>43049</v>
      </c>
      <c r="E583" s="23" t="s">
        <v>1935</v>
      </c>
      <c r="F583" s="23" t="s">
        <v>487</v>
      </c>
      <c r="G583" s="23" t="s">
        <v>352</v>
      </c>
      <c r="H583" s="25">
        <v>89510952</v>
      </c>
      <c r="I583" s="25">
        <v>89510952</v>
      </c>
      <c r="J583" s="23" t="s">
        <v>49</v>
      </c>
      <c r="K583" s="23" t="s">
        <v>1936</v>
      </c>
      <c r="L583" s="22" t="s">
        <v>1937</v>
      </c>
      <c r="M583" s="22" t="s">
        <v>1938</v>
      </c>
      <c r="N583" s="21">
        <v>3835465</v>
      </c>
      <c r="O583" s="26" t="s">
        <v>1939</v>
      </c>
      <c r="P583" s="23" t="s">
        <v>1940</v>
      </c>
      <c r="Q583" s="23" t="s">
        <v>1941</v>
      </c>
      <c r="R583" s="23" t="s">
        <v>1942</v>
      </c>
      <c r="S583" s="23" t="s">
        <v>1943</v>
      </c>
      <c r="T583" s="23" t="s">
        <v>1941</v>
      </c>
      <c r="U583" s="22" t="s">
        <v>1944</v>
      </c>
      <c r="V583" s="22" t="s">
        <v>2190</v>
      </c>
      <c r="W583" s="27" t="s">
        <v>2190</v>
      </c>
      <c r="X583" s="28">
        <v>43050</v>
      </c>
      <c r="Y583" s="23">
        <v>2017060093032</v>
      </c>
      <c r="Z583" s="23" t="s">
        <v>2190</v>
      </c>
      <c r="AA583" s="29">
        <f t="shared" si="8"/>
        <v>1</v>
      </c>
      <c r="AB583" s="22" t="s">
        <v>2191</v>
      </c>
      <c r="AC583" s="22" t="s">
        <v>317</v>
      </c>
      <c r="AD583" s="22" t="s">
        <v>45</v>
      </c>
      <c r="AE583" s="22" t="s">
        <v>1947</v>
      </c>
      <c r="AF583" s="23" t="s">
        <v>47</v>
      </c>
      <c r="AG583" s="23" t="s">
        <v>1948</v>
      </c>
    </row>
    <row r="584" spans="1:33" s="20" customFormat="1" ht="63" customHeight="1" x14ac:dyDescent="0.2">
      <c r="A584" s="21" t="s">
        <v>328</v>
      </c>
      <c r="B584" s="22">
        <v>50193000</v>
      </c>
      <c r="C584" s="23" t="s">
        <v>2192</v>
      </c>
      <c r="D584" s="24">
        <v>43049</v>
      </c>
      <c r="E584" s="23" t="s">
        <v>1935</v>
      </c>
      <c r="F584" s="23" t="s">
        <v>487</v>
      </c>
      <c r="G584" s="23" t="s">
        <v>352</v>
      </c>
      <c r="H584" s="25">
        <v>606886020</v>
      </c>
      <c r="I584" s="25">
        <v>606886020</v>
      </c>
      <c r="J584" s="23" t="s">
        <v>49</v>
      </c>
      <c r="K584" s="23" t="s">
        <v>1936</v>
      </c>
      <c r="L584" s="22" t="s">
        <v>1937</v>
      </c>
      <c r="M584" s="22" t="s">
        <v>1938</v>
      </c>
      <c r="N584" s="21">
        <v>3835465</v>
      </c>
      <c r="O584" s="26" t="s">
        <v>1939</v>
      </c>
      <c r="P584" s="23" t="s">
        <v>1940</v>
      </c>
      <c r="Q584" s="23" t="s">
        <v>1941</v>
      </c>
      <c r="R584" s="23" t="s">
        <v>1942</v>
      </c>
      <c r="S584" s="23" t="s">
        <v>1943</v>
      </c>
      <c r="T584" s="23" t="s">
        <v>1941</v>
      </c>
      <c r="U584" s="22" t="s">
        <v>1944</v>
      </c>
      <c r="V584" s="22" t="s">
        <v>2193</v>
      </c>
      <c r="W584" s="27" t="s">
        <v>2193</v>
      </c>
      <c r="X584" s="28">
        <v>43050</v>
      </c>
      <c r="Y584" s="23">
        <v>2017060093032</v>
      </c>
      <c r="Z584" s="23" t="s">
        <v>2193</v>
      </c>
      <c r="AA584" s="29">
        <f t="shared" si="8"/>
        <v>1</v>
      </c>
      <c r="AB584" s="22" t="s">
        <v>2194</v>
      </c>
      <c r="AC584" s="22" t="s">
        <v>317</v>
      </c>
      <c r="AD584" s="22" t="s">
        <v>45</v>
      </c>
      <c r="AE584" s="22" t="s">
        <v>1947</v>
      </c>
      <c r="AF584" s="23" t="s">
        <v>47</v>
      </c>
      <c r="AG584" s="23" t="s">
        <v>1948</v>
      </c>
    </row>
    <row r="585" spans="1:33" s="20" customFormat="1" ht="63" customHeight="1" x14ac:dyDescent="0.2">
      <c r="A585" s="21" t="s">
        <v>328</v>
      </c>
      <c r="B585" s="22">
        <v>50193000</v>
      </c>
      <c r="C585" s="23" t="s">
        <v>2195</v>
      </c>
      <c r="D585" s="24">
        <v>43049</v>
      </c>
      <c r="E585" s="23" t="s">
        <v>1935</v>
      </c>
      <c r="F585" s="23" t="s">
        <v>487</v>
      </c>
      <c r="G585" s="23" t="s">
        <v>352</v>
      </c>
      <c r="H585" s="25">
        <v>117138648</v>
      </c>
      <c r="I585" s="25">
        <v>117138648</v>
      </c>
      <c r="J585" s="23" t="s">
        <v>49</v>
      </c>
      <c r="K585" s="23" t="s">
        <v>1936</v>
      </c>
      <c r="L585" s="22" t="s">
        <v>1937</v>
      </c>
      <c r="M585" s="22" t="s">
        <v>1938</v>
      </c>
      <c r="N585" s="21">
        <v>3835465</v>
      </c>
      <c r="O585" s="26" t="s">
        <v>1939</v>
      </c>
      <c r="P585" s="23" t="s">
        <v>1940</v>
      </c>
      <c r="Q585" s="23" t="s">
        <v>1941</v>
      </c>
      <c r="R585" s="23" t="s">
        <v>1942</v>
      </c>
      <c r="S585" s="23" t="s">
        <v>1943</v>
      </c>
      <c r="T585" s="23" t="s">
        <v>1941</v>
      </c>
      <c r="U585" s="22" t="s">
        <v>1944</v>
      </c>
      <c r="V585" s="22" t="s">
        <v>2196</v>
      </c>
      <c r="W585" s="27" t="s">
        <v>2196</v>
      </c>
      <c r="X585" s="28">
        <v>43050</v>
      </c>
      <c r="Y585" s="23">
        <v>2017060093032</v>
      </c>
      <c r="Z585" s="23" t="s">
        <v>2196</v>
      </c>
      <c r="AA585" s="29">
        <f t="shared" si="8"/>
        <v>1</v>
      </c>
      <c r="AB585" s="22" t="s">
        <v>2197</v>
      </c>
      <c r="AC585" s="22" t="s">
        <v>317</v>
      </c>
      <c r="AD585" s="22" t="s">
        <v>45</v>
      </c>
      <c r="AE585" s="22" t="s">
        <v>1947</v>
      </c>
      <c r="AF585" s="23" t="s">
        <v>47</v>
      </c>
      <c r="AG585" s="23" t="s">
        <v>1948</v>
      </c>
    </row>
    <row r="586" spans="1:33" s="20" customFormat="1" ht="63" customHeight="1" x14ac:dyDescent="0.2">
      <c r="A586" s="21" t="s">
        <v>328</v>
      </c>
      <c r="B586" s="22">
        <v>50193000</v>
      </c>
      <c r="C586" s="23" t="s">
        <v>2198</v>
      </c>
      <c r="D586" s="24">
        <v>43049</v>
      </c>
      <c r="E586" s="23" t="s">
        <v>1935</v>
      </c>
      <c r="F586" s="23" t="s">
        <v>487</v>
      </c>
      <c r="G586" s="23" t="s">
        <v>352</v>
      </c>
      <c r="H586" s="25">
        <v>110067600</v>
      </c>
      <c r="I586" s="25">
        <v>110067600</v>
      </c>
      <c r="J586" s="23" t="s">
        <v>49</v>
      </c>
      <c r="K586" s="23" t="s">
        <v>1936</v>
      </c>
      <c r="L586" s="22" t="s">
        <v>1937</v>
      </c>
      <c r="M586" s="22" t="s">
        <v>1938</v>
      </c>
      <c r="N586" s="21">
        <v>3835465</v>
      </c>
      <c r="O586" s="26" t="s">
        <v>1939</v>
      </c>
      <c r="P586" s="23" t="s">
        <v>1940</v>
      </c>
      <c r="Q586" s="23" t="s">
        <v>1941</v>
      </c>
      <c r="R586" s="23" t="s">
        <v>1942</v>
      </c>
      <c r="S586" s="23" t="s">
        <v>1943</v>
      </c>
      <c r="T586" s="23" t="s">
        <v>1941</v>
      </c>
      <c r="U586" s="22" t="s">
        <v>1944</v>
      </c>
      <c r="V586" s="22" t="s">
        <v>2199</v>
      </c>
      <c r="W586" s="27" t="s">
        <v>2199</v>
      </c>
      <c r="X586" s="28">
        <v>43050</v>
      </c>
      <c r="Y586" s="23">
        <v>2017060093032</v>
      </c>
      <c r="Z586" s="23" t="s">
        <v>2199</v>
      </c>
      <c r="AA586" s="29">
        <f t="shared" si="8"/>
        <v>1</v>
      </c>
      <c r="AB586" s="22" t="s">
        <v>2200</v>
      </c>
      <c r="AC586" s="22" t="s">
        <v>317</v>
      </c>
      <c r="AD586" s="22" t="s">
        <v>45</v>
      </c>
      <c r="AE586" s="22" t="s">
        <v>1947</v>
      </c>
      <c r="AF586" s="23" t="s">
        <v>47</v>
      </c>
      <c r="AG586" s="23" t="s">
        <v>1948</v>
      </c>
    </row>
    <row r="587" spans="1:33" s="20" customFormat="1" ht="63" customHeight="1" x14ac:dyDescent="0.2">
      <c r="A587" s="21" t="s">
        <v>328</v>
      </c>
      <c r="B587" s="22">
        <v>50193000</v>
      </c>
      <c r="C587" s="23" t="s">
        <v>2201</v>
      </c>
      <c r="D587" s="24">
        <v>43049</v>
      </c>
      <c r="E587" s="23" t="s">
        <v>1935</v>
      </c>
      <c r="F587" s="23" t="s">
        <v>487</v>
      </c>
      <c r="G587" s="23" t="s">
        <v>352</v>
      </c>
      <c r="H587" s="25">
        <v>41152360</v>
      </c>
      <c r="I587" s="25">
        <v>41152360</v>
      </c>
      <c r="J587" s="23" t="s">
        <v>49</v>
      </c>
      <c r="K587" s="23" t="s">
        <v>1936</v>
      </c>
      <c r="L587" s="22" t="s">
        <v>1937</v>
      </c>
      <c r="M587" s="22" t="s">
        <v>1938</v>
      </c>
      <c r="N587" s="21">
        <v>3835465</v>
      </c>
      <c r="O587" s="26" t="s">
        <v>1939</v>
      </c>
      <c r="P587" s="23" t="s">
        <v>1940</v>
      </c>
      <c r="Q587" s="23" t="s">
        <v>1941</v>
      </c>
      <c r="R587" s="23" t="s">
        <v>1942</v>
      </c>
      <c r="S587" s="23" t="s">
        <v>1943</v>
      </c>
      <c r="T587" s="23" t="s">
        <v>1941</v>
      </c>
      <c r="U587" s="22" t="s">
        <v>1944</v>
      </c>
      <c r="V587" s="22" t="s">
        <v>2202</v>
      </c>
      <c r="W587" s="27" t="s">
        <v>2202</v>
      </c>
      <c r="X587" s="28">
        <v>43050</v>
      </c>
      <c r="Y587" s="23">
        <v>2017060093032</v>
      </c>
      <c r="Z587" s="23" t="s">
        <v>2202</v>
      </c>
      <c r="AA587" s="29">
        <f t="shared" si="8"/>
        <v>1</v>
      </c>
      <c r="AB587" s="22" t="s">
        <v>2203</v>
      </c>
      <c r="AC587" s="22" t="s">
        <v>317</v>
      </c>
      <c r="AD587" s="22" t="s">
        <v>45</v>
      </c>
      <c r="AE587" s="22" t="s">
        <v>1947</v>
      </c>
      <c r="AF587" s="23" t="s">
        <v>47</v>
      </c>
      <c r="AG587" s="23" t="s">
        <v>1948</v>
      </c>
    </row>
    <row r="588" spans="1:33" s="20" customFormat="1" ht="63" customHeight="1" x14ac:dyDescent="0.2">
      <c r="A588" s="21" t="s">
        <v>328</v>
      </c>
      <c r="B588" s="22">
        <v>50193000</v>
      </c>
      <c r="C588" s="23" t="s">
        <v>2204</v>
      </c>
      <c r="D588" s="24">
        <v>43049</v>
      </c>
      <c r="E588" s="23" t="s">
        <v>1935</v>
      </c>
      <c r="F588" s="23" t="s">
        <v>487</v>
      </c>
      <c r="G588" s="23" t="s">
        <v>352</v>
      </c>
      <c r="H588" s="25">
        <v>802493630</v>
      </c>
      <c r="I588" s="25">
        <v>802493630</v>
      </c>
      <c r="J588" s="23" t="s">
        <v>49</v>
      </c>
      <c r="K588" s="23" t="s">
        <v>1936</v>
      </c>
      <c r="L588" s="22" t="s">
        <v>1937</v>
      </c>
      <c r="M588" s="22" t="s">
        <v>1938</v>
      </c>
      <c r="N588" s="21">
        <v>3835465</v>
      </c>
      <c r="O588" s="26" t="s">
        <v>1939</v>
      </c>
      <c r="P588" s="23" t="s">
        <v>1940</v>
      </c>
      <c r="Q588" s="23" t="s">
        <v>1941</v>
      </c>
      <c r="R588" s="23" t="s">
        <v>1942</v>
      </c>
      <c r="S588" s="23" t="s">
        <v>1943</v>
      </c>
      <c r="T588" s="23" t="s">
        <v>1941</v>
      </c>
      <c r="U588" s="22" t="s">
        <v>1944</v>
      </c>
      <c r="V588" s="22" t="s">
        <v>2205</v>
      </c>
      <c r="W588" s="27" t="s">
        <v>2205</v>
      </c>
      <c r="X588" s="28">
        <v>43050</v>
      </c>
      <c r="Y588" s="23">
        <v>2017060093032</v>
      </c>
      <c r="Z588" s="23" t="s">
        <v>2205</v>
      </c>
      <c r="AA588" s="29">
        <f t="shared" ref="AA588:AA651" si="9">+IF(AND(W588="",X588="",Y588="",Z588=""),"",IF(AND(W588&lt;&gt;"",X588="",Y588="",Z588=""),0%,IF(AND(W588&lt;&gt;"",X588&lt;&gt;"",Y588="",Z588=""),33%,IF(AND(W588&lt;&gt;"",X588&lt;&gt;"",Y588&lt;&gt;"",Z588=""),66%,IF(AND(W588&lt;&gt;"",X588&lt;&gt;"",Y588&lt;&gt;"",Z588&lt;&gt;""),100%,"Información incompleta")))))</f>
        <v>1</v>
      </c>
      <c r="AB588" s="22" t="s">
        <v>2206</v>
      </c>
      <c r="AC588" s="22" t="s">
        <v>317</v>
      </c>
      <c r="AD588" s="22" t="s">
        <v>45</v>
      </c>
      <c r="AE588" s="22" t="s">
        <v>1947</v>
      </c>
      <c r="AF588" s="23" t="s">
        <v>47</v>
      </c>
      <c r="AG588" s="23" t="s">
        <v>1948</v>
      </c>
    </row>
    <row r="589" spans="1:33" s="20" customFormat="1" ht="63" customHeight="1" x14ac:dyDescent="0.2">
      <c r="A589" s="21" t="s">
        <v>328</v>
      </c>
      <c r="B589" s="22">
        <v>50193000</v>
      </c>
      <c r="C589" s="23" t="s">
        <v>2207</v>
      </c>
      <c r="D589" s="24">
        <v>43049</v>
      </c>
      <c r="E589" s="23" t="s">
        <v>1935</v>
      </c>
      <c r="F589" s="23" t="s">
        <v>487</v>
      </c>
      <c r="G589" s="23" t="s">
        <v>352</v>
      </c>
      <c r="H589" s="25">
        <v>424997152</v>
      </c>
      <c r="I589" s="25">
        <v>424997152</v>
      </c>
      <c r="J589" s="23" t="s">
        <v>49</v>
      </c>
      <c r="K589" s="23" t="s">
        <v>1936</v>
      </c>
      <c r="L589" s="22" t="s">
        <v>1937</v>
      </c>
      <c r="M589" s="22" t="s">
        <v>1938</v>
      </c>
      <c r="N589" s="21">
        <v>3835465</v>
      </c>
      <c r="O589" s="26" t="s">
        <v>1939</v>
      </c>
      <c r="P589" s="23" t="s">
        <v>1940</v>
      </c>
      <c r="Q589" s="23" t="s">
        <v>1941</v>
      </c>
      <c r="R589" s="23" t="s">
        <v>1942</v>
      </c>
      <c r="S589" s="23" t="s">
        <v>1943</v>
      </c>
      <c r="T589" s="23" t="s">
        <v>1941</v>
      </c>
      <c r="U589" s="22" t="s">
        <v>1944</v>
      </c>
      <c r="V589" s="22" t="s">
        <v>2208</v>
      </c>
      <c r="W589" s="27" t="s">
        <v>2208</v>
      </c>
      <c r="X589" s="28">
        <v>43050</v>
      </c>
      <c r="Y589" s="23">
        <v>2017060093032</v>
      </c>
      <c r="Z589" s="23" t="s">
        <v>2208</v>
      </c>
      <c r="AA589" s="29">
        <f t="shared" si="9"/>
        <v>1</v>
      </c>
      <c r="AB589" s="22" t="s">
        <v>2209</v>
      </c>
      <c r="AC589" s="22" t="s">
        <v>317</v>
      </c>
      <c r="AD589" s="22" t="s">
        <v>45</v>
      </c>
      <c r="AE589" s="22" t="s">
        <v>1947</v>
      </c>
      <c r="AF589" s="23" t="s">
        <v>47</v>
      </c>
      <c r="AG589" s="23" t="s">
        <v>1948</v>
      </c>
    </row>
    <row r="590" spans="1:33" s="20" customFormat="1" ht="63" customHeight="1" x14ac:dyDescent="0.2">
      <c r="A590" s="21" t="s">
        <v>328</v>
      </c>
      <c r="B590" s="22">
        <v>50193000</v>
      </c>
      <c r="C590" s="23" t="s">
        <v>2210</v>
      </c>
      <c r="D590" s="24">
        <v>43049</v>
      </c>
      <c r="E590" s="23" t="s">
        <v>1935</v>
      </c>
      <c r="F590" s="23" t="s">
        <v>487</v>
      </c>
      <c r="G590" s="23" t="s">
        <v>352</v>
      </c>
      <c r="H590" s="25">
        <v>219107328</v>
      </c>
      <c r="I590" s="25">
        <v>219107328</v>
      </c>
      <c r="J590" s="23" t="s">
        <v>49</v>
      </c>
      <c r="K590" s="23" t="s">
        <v>1936</v>
      </c>
      <c r="L590" s="22" t="s">
        <v>1937</v>
      </c>
      <c r="M590" s="22" t="s">
        <v>1938</v>
      </c>
      <c r="N590" s="21">
        <v>3835465</v>
      </c>
      <c r="O590" s="26" t="s">
        <v>1939</v>
      </c>
      <c r="P590" s="23" t="s">
        <v>1940</v>
      </c>
      <c r="Q590" s="23" t="s">
        <v>1941</v>
      </c>
      <c r="R590" s="23" t="s">
        <v>1942</v>
      </c>
      <c r="S590" s="23" t="s">
        <v>1943</v>
      </c>
      <c r="T590" s="23" t="s">
        <v>1941</v>
      </c>
      <c r="U590" s="22" t="s">
        <v>1944</v>
      </c>
      <c r="V590" s="22" t="s">
        <v>2211</v>
      </c>
      <c r="W590" s="27" t="s">
        <v>2211</v>
      </c>
      <c r="X590" s="28">
        <v>43050</v>
      </c>
      <c r="Y590" s="23">
        <v>2017060093032</v>
      </c>
      <c r="Z590" s="23" t="s">
        <v>2211</v>
      </c>
      <c r="AA590" s="29">
        <f t="shared" si="9"/>
        <v>1</v>
      </c>
      <c r="AB590" s="22" t="s">
        <v>2212</v>
      </c>
      <c r="AC590" s="22" t="s">
        <v>317</v>
      </c>
      <c r="AD590" s="22" t="s">
        <v>45</v>
      </c>
      <c r="AE590" s="22" t="s">
        <v>1947</v>
      </c>
      <c r="AF590" s="23" t="s">
        <v>47</v>
      </c>
      <c r="AG590" s="23" t="s">
        <v>1948</v>
      </c>
    </row>
    <row r="591" spans="1:33" s="20" customFormat="1" ht="63" customHeight="1" x14ac:dyDescent="0.2">
      <c r="A591" s="21" t="s">
        <v>328</v>
      </c>
      <c r="B591" s="22">
        <v>50193000</v>
      </c>
      <c r="C591" s="23" t="s">
        <v>2213</v>
      </c>
      <c r="D591" s="24">
        <v>43049</v>
      </c>
      <c r="E591" s="23" t="s">
        <v>1935</v>
      </c>
      <c r="F591" s="23" t="s">
        <v>487</v>
      </c>
      <c r="G591" s="23" t="s">
        <v>352</v>
      </c>
      <c r="H591" s="25">
        <v>566591680</v>
      </c>
      <c r="I591" s="25">
        <v>566591680</v>
      </c>
      <c r="J591" s="23" t="s">
        <v>49</v>
      </c>
      <c r="K591" s="23" t="s">
        <v>1936</v>
      </c>
      <c r="L591" s="22" t="s">
        <v>1937</v>
      </c>
      <c r="M591" s="22" t="s">
        <v>1938</v>
      </c>
      <c r="N591" s="21">
        <v>3835465</v>
      </c>
      <c r="O591" s="26" t="s">
        <v>1939</v>
      </c>
      <c r="P591" s="23" t="s">
        <v>1940</v>
      </c>
      <c r="Q591" s="23" t="s">
        <v>1941</v>
      </c>
      <c r="R591" s="23" t="s">
        <v>1942</v>
      </c>
      <c r="S591" s="23" t="s">
        <v>1943</v>
      </c>
      <c r="T591" s="23" t="s">
        <v>1941</v>
      </c>
      <c r="U591" s="22" t="s">
        <v>1944</v>
      </c>
      <c r="V591" s="22" t="s">
        <v>2214</v>
      </c>
      <c r="W591" s="27" t="s">
        <v>2214</v>
      </c>
      <c r="X591" s="28">
        <v>43050</v>
      </c>
      <c r="Y591" s="23">
        <v>2017060093032</v>
      </c>
      <c r="Z591" s="23" t="s">
        <v>2214</v>
      </c>
      <c r="AA591" s="29">
        <f t="shared" si="9"/>
        <v>1</v>
      </c>
      <c r="AB591" s="22" t="s">
        <v>2215</v>
      </c>
      <c r="AC591" s="22" t="s">
        <v>317</v>
      </c>
      <c r="AD591" s="22" t="s">
        <v>45</v>
      </c>
      <c r="AE591" s="22" t="s">
        <v>1947</v>
      </c>
      <c r="AF591" s="23" t="s">
        <v>47</v>
      </c>
      <c r="AG591" s="23" t="s">
        <v>1948</v>
      </c>
    </row>
    <row r="592" spans="1:33" s="20" customFormat="1" ht="63" customHeight="1" x14ac:dyDescent="0.2">
      <c r="A592" s="21" t="s">
        <v>328</v>
      </c>
      <c r="B592" s="22">
        <v>50193000</v>
      </c>
      <c r="C592" s="23" t="s">
        <v>2216</v>
      </c>
      <c r="D592" s="24">
        <v>43049</v>
      </c>
      <c r="E592" s="23" t="s">
        <v>1935</v>
      </c>
      <c r="F592" s="23" t="s">
        <v>487</v>
      </c>
      <c r="G592" s="23" t="s">
        <v>352</v>
      </c>
      <c r="H592" s="25">
        <v>255161200</v>
      </c>
      <c r="I592" s="25">
        <v>255161200</v>
      </c>
      <c r="J592" s="23" t="s">
        <v>49</v>
      </c>
      <c r="K592" s="23" t="s">
        <v>1936</v>
      </c>
      <c r="L592" s="22" t="s">
        <v>1937</v>
      </c>
      <c r="M592" s="22" t="s">
        <v>1938</v>
      </c>
      <c r="N592" s="21">
        <v>3835465</v>
      </c>
      <c r="O592" s="26" t="s">
        <v>1939</v>
      </c>
      <c r="P592" s="23" t="s">
        <v>1940</v>
      </c>
      <c r="Q592" s="23" t="s">
        <v>1941</v>
      </c>
      <c r="R592" s="23" t="s">
        <v>1942</v>
      </c>
      <c r="S592" s="23" t="s">
        <v>1943</v>
      </c>
      <c r="T592" s="23" t="s">
        <v>1941</v>
      </c>
      <c r="U592" s="22" t="s">
        <v>1944</v>
      </c>
      <c r="V592" s="22" t="s">
        <v>2217</v>
      </c>
      <c r="W592" s="27" t="s">
        <v>2217</v>
      </c>
      <c r="X592" s="28">
        <v>43050</v>
      </c>
      <c r="Y592" s="23">
        <v>2017060093032</v>
      </c>
      <c r="Z592" s="23" t="s">
        <v>2217</v>
      </c>
      <c r="AA592" s="29">
        <f t="shared" si="9"/>
        <v>1</v>
      </c>
      <c r="AB592" s="22" t="s">
        <v>2218</v>
      </c>
      <c r="AC592" s="22" t="s">
        <v>317</v>
      </c>
      <c r="AD592" s="22" t="s">
        <v>45</v>
      </c>
      <c r="AE592" s="22" t="s">
        <v>1947</v>
      </c>
      <c r="AF592" s="23" t="s">
        <v>47</v>
      </c>
      <c r="AG592" s="23" t="s">
        <v>1948</v>
      </c>
    </row>
    <row r="593" spans="1:33" s="20" customFormat="1" ht="63" customHeight="1" x14ac:dyDescent="0.2">
      <c r="A593" s="21" t="s">
        <v>328</v>
      </c>
      <c r="B593" s="22">
        <v>50193000</v>
      </c>
      <c r="C593" s="23" t="s">
        <v>2219</v>
      </c>
      <c r="D593" s="24">
        <v>43049</v>
      </c>
      <c r="E593" s="23" t="s">
        <v>1935</v>
      </c>
      <c r="F593" s="23" t="s">
        <v>487</v>
      </c>
      <c r="G593" s="23" t="s">
        <v>352</v>
      </c>
      <c r="H593" s="25">
        <v>186573856</v>
      </c>
      <c r="I593" s="25">
        <v>186573856</v>
      </c>
      <c r="J593" s="23" t="s">
        <v>49</v>
      </c>
      <c r="K593" s="23" t="s">
        <v>1936</v>
      </c>
      <c r="L593" s="22" t="s">
        <v>1937</v>
      </c>
      <c r="M593" s="22" t="s">
        <v>1938</v>
      </c>
      <c r="N593" s="21">
        <v>3835465</v>
      </c>
      <c r="O593" s="26" t="s">
        <v>1939</v>
      </c>
      <c r="P593" s="23" t="s">
        <v>1940</v>
      </c>
      <c r="Q593" s="23" t="s">
        <v>1941</v>
      </c>
      <c r="R593" s="23" t="s">
        <v>1942</v>
      </c>
      <c r="S593" s="23" t="s">
        <v>1943</v>
      </c>
      <c r="T593" s="23" t="s">
        <v>1941</v>
      </c>
      <c r="U593" s="22" t="s">
        <v>1944</v>
      </c>
      <c r="V593" s="22" t="s">
        <v>2220</v>
      </c>
      <c r="W593" s="27" t="s">
        <v>2220</v>
      </c>
      <c r="X593" s="28">
        <v>43050</v>
      </c>
      <c r="Y593" s="23">
        <v>2017060093032</v>
      </c>
      <c r="Z593" s="23" t="s">
        <v>2220</v>
      </c>
      <c r="AA593" s="29">
        <f t="shared" si="9"/>
        <v>1</v>
      </c>
      <c r="AB593" s="22" t="s">
        <v>2221</v>
      </c>
      <c r="AC593" s="22" t="s">
        <v>317</v>
      </c>
      <c r="AD593" s="22" t="s">
        <v>45</v>
      </c>
      <c r="AE593" s="22" t="s">
        <v>1947</v>
      </c>
      <c r="AF593" s="23" t="s">
        <v>47</v>
      </c>
      <c r="AG593" s="23" t="s">
        <v>1948</v>
      </c>
    </row>
    <row r="594" spans="1:33" s="20" customFormat="1" ht="63" customHeight="1" x14ac:dyDescent="0.2">
      <c r="A594" s="21" t="s">
        <v>328</v>
      </c>
      <c r="B594" s="22">
        <v>50193000</v>
      </c>
      <c r="C594" s="23" t="s">
        <v>2222</v>
      </c>
      <c r="D594" s="24">
        <v>43049</v>
      </c>
      <c r="E594" s="23" t="s">
        <v>1935</v>
      </c>
      <c r="F594" s="23" t="s">
        <v>487</v>
      </c>
      <c r="G594" s="23" t="s">
        <v>352</v>
      </c>
      <c r="H594" s="25">
        <v>212020544</v>
      </c>
      <c r="I594" s="25">
        <v>212020544</v>
      </c>
      <c r="J594" s="23" t="s">
        <v>49</v>
      </c>
      <c r="K594" s="23" t="s">
        <v>1936</v>
      </c>
      <c r="L594" s="22" t="s">
        <v>1937</v>
      </c>
      <c r="M594" s="22" t="s">
        <v>1938</v>
      </c>
      <c r="N594" s="21">
        <v>3835465</v>
      </c>
      <c r="O594" s="26" t="s">
        <v>1939</v>
      </c>
      <c r="P594" s="23" t="s">
        <v>1940</v>
      </c>
      <c r="Q594" s="23" t="s">
        <v>1941</v>
      </c>
      <c r="R594" s="23" t="s">
        <v>1942</v>
      </c>
      <c r="S594" s="23" t="s">
        <v>1943</v>
      </c>
      <c r="T594" s="23" t="s">
        <v>1941</v>
      </c>
      <c r="U594" s="22" t="s">
        <v>1944</v>
      </c>
      <c r="V594" s="22" t="s">
        <v>2223</v>
      </c>
      <c r="W594" s="27" t="s">
        <v>2223</v>
      </c>
      <c r="X594" s="28">
        <v>43050</v>
      </c>
      <c r="Y594" s="23">
        <v>2017060093032</v>
      </c>
      <c r="Z594" s="23" t="s">
        <v>2223</v>
      </c>
      <c r="AA594" s="29">
        <f t="shared" si="9"/>
        <v>1</v>
      </c>
      <c r="AB594" s="22" t="s">
        <v>2224</v>
      </c>
      <c r="AC594" s="22" t="s">
        <v>317</v>
      </c>
      <c r="AD594" s="22" t="s">
        <v>45</v>
      </c>
      <c r="AE594" s="22" t="s">
        <v>1947</v>
      </c>
      <c r="AF594" s="23" t="s">
        <v>47</v>
      </c>
      <c r="AG594" s="23" t="s">
        <v>1948</v>
      </c>
    </row>
    <row r="595" spans="1:33" s="20" customFormat="1" ht="63" customHeight="1" x14ac:dyDescent="0.2">
      <c r="A595" s="21" t="s">
        <v>328</v>
      </c>
      <c r="B595" s="22">
        <v>50193000</v>
      </c>
      <c r="C595" s="23" t="s">
        <v>2225</v>
      </c>
      <c r="D595" s="24">
        <v>43049</v>
      </c>
      <c r="E595" s="23" t="s">
        <v>1935</v>
      </c>
      <c r="F595" s="23" t="s">
        <v>487</v>
      </c>
      <c r="G595" s="23" t="s">
        <v>352</v>
      </c>
      <c r="H595" s="25">
        <v>147318048</v>
      </c>
      <c r="I595" s="25">
        <v>147318048</v>
      </c>
      <c r="J595" s="23" t="s">
        <v>49</v>
      </c>
      <c r="K595" s="23" t="s">
        <v>1936</v>
      </c>
      <c r="L595" s="22" t="s">
        <v>1937</v>
      </c>
      <c r="M595" s="22" t="s">
        <v>1938</v>
      </c>
      <c r="N595" s="21">
        <v>3835465</v>
      </c>
      <c r="O595" s="26" t="s">
        <v>1939</v>
      </c>
      <c r="P595" s="23" t="s">
        <v>1940</v>
      </c>
      <c r="Q595" s="23" t="s">
        <v>1941</v>
      </c>
      <c r="R595" s="23" t="s">
        <v>1942</v>
      </c>
      <c r="S595" s="23" t="s">
        <v>1943</v>
      </c>
      <c r="T595" s="23" t="s">
        <v>1941</v>
      </c>
      <c r="U595" s="22" t="s">
        <v>1944</v>
      </c>
      <c r="V595" s="22" t="s">
        <v>2226</v>
      </c>
      <c r="W595" s="27" t="s">
        <v>2226</v>
      </c>
      <c r="X595" s="28">
        <v>43050</v>
      </c>
      <c r="Y595" s="23">
        <v>2017060093032</v>
      </c>
      <c r="Z595" s="23" t="s">
        <v>2226</v>
      </c>
      <c r="AA595" s="29">
        <f t="shared" si="9"/>
        <v>1</v>
      </c>
      <c r="AB595" s="22" t="s">
        <v>2227</v>
      </c>
      <c r="AC595" s="22" t="s">
        <v>317</v>
      </c>
      <c r="AD595" s="22" t="s">
        <v>45</v>
      </c>
      <c r="AE595" s="22" t="s">
        <v>1947</v>
      </c>
      <c r="AF595" s="23" t="s">
        <v>47</v>
      </c>
      <c r="AG595" s="23" t="s">
        <v>1948</v>
      </c>
    </row>
    <row r="596" spans="1:33" s="20" customFormat="1" ht="63" customHeight="1" x14ac:dyDescent="0.2">
      <c r="A596" s="21" t="s">
        <v>328</v>
      </c>
      <c r="B596" s="22">
        <v>50193000</v>
      </c>
      <c r="C596" s="23" t="s">
        <v>2228</v>
      </c>
      <c r="D596" s="24">
        <v>43049</v>
      </c>
      <c r="E596" s="23" t="s">
        <v>1935</v>
      </c>
      <c r="F596" s="23" t="s">
        <v>487</v>
      </c>
      <c r="G596" s="23" t="s">
        <v>352</v>
      </c>
      <c r="H596" s="25">
        <v>177114544</v>
      </c>
      <c r="I596" s="25">
        <v>177114544</v>
      </c>
      <c r="J596" s="23" t="s">
        <v>49</v>
      </c>
      <c r="K596" s="23" t="s">
        <v>1936</v>
      </c>
      <c r="L596" s="22" t="s">
        <v>1937</v>
      </c>
      <c r="M596" s="22" t="s">
        <v>1938</v>
      </c>
      <c r="N596" s="21">
        <v>3835465</v>
      </c>
      <c r="O596" s="26" t="s">
        <v>1939</v>
      </c>
      <c r="P596" s="23" t="s">
        <v>1940</v>
      </c>
      <c r="Q596" s="23" t="s">
        <v>1941</v>
      </c>
      <c r="R596" s="23" t="s">
        <v>1942</v>
      </c>
      <c r="S596" s="23" t="s">
        <v>1943</v>
      </c>
      <c r="T596" s="23" t="s">
        <v>1941</v>
      </c>
      <c r="U596" s="22" t="s">
        <v>1944</v>
      </c>
      <c r="V596" s="22" t="s">
        <v>2229</v>
      </c>
      <c r="W596" s="27" t="s">
        <v>2229</v>
      </c>
      <c r="X596" s="28">
        <v>43050</v>
      </c>
      <c r="Y596" s="23">
        <v>2017060093032</v>
      </c>
      <c r="Z596" s="23" t="s">
        <v>2229</v>
      </c>
      <c r="AA596" s="29">
        <f t="shared" si="9"/>
        <v>1</v>
      </c>
      <c r="AB596" s="22" t="s">
        <v>2230</v>
      </c>
      <c r="AC596" s="22" t="s">
        <v>317</v>
      </c>
      <c r="AD596" s="22" t="s">
        <v>45</v>
      </c>
      <c r="AE596" s="22" t="s">
        <v>1947</v>
      </c>
      <c r="AF596" s="23" t="s">
        <v>47</v>
      </c>
      <c r="AG596" s="23" t="s">
        <v>1948</v>
      </c>
    </row>
    <row r="597" spans="1:33" s="20" customFormat="1" ht="63" customHeight="1" x14ac:dyDescent="0.2">
      <c r="A597" s="21" t="s">
        <v>328</v>
      </c>
      <c r="B597" s="22">
        <v>50193000</v>
      </c>
      <c r="C597" s="23" t="s">
        <v>2231</v>
      </c>
      <c r="D597" s="24">
        <v>43049</v>
      </c>
      <c r="E597" s="23" t="s">
        <v>1935</v>
      </c>
      <c r="F597" s="23" t="s">
        <v>487</v>
      </c>
      <c r="G597" s="23" t="s">
        <v>352</v>
      </c>
      <c r="H597" s="25">
        <v>284862496</v>
      </c>
      <c r="I597" s="25">
        <v>284862496</v>
      </c>
      <c r="J597" s="23" t="s">
        <v>49</v>
      </c>
      <c r="K597" s="23" t="s">
        <v>1936</v>
      </c>
      <c r="L597" s="22" t="s">
        <v>1937</v>
      </c>
      <c r="M597" s="22" t="s">
        <v>1938</v>
      </c>
      <c r="N597" s="21">
        <v>3835465</v>
      </c>
      <c r="O597" s="26" t="s">
        <v>1939</v>
      </c>
      <c r="P597" s="23" t="s">
        <v>1940</v>
      </c>
      <c r="Q597" s="23" t="s">
        <v>1941</v>
      </c>
      <c r="R597" s="23" t="s">
        <v>1942</v>
      </c>
      <c r="S597" s="23" t="s">
        <v>1943</v>
      </c>
      <c r="T597" s="23" t="s">
        <v>1941</v>
      </c>
      <c r="U597" s="22" t="s">
        <v>1944</v>
      </c>
      <c r="V597" s="22" t="s">
        <v>2232</v>
      </c>
      <c r="W597" s="27" t="s">
        <v>2232</v>
      </c>
      <c r="X597" s="28">
        <v>43050</v>
      </c>
      <c r="Y597" s="23">
        <v>2017060093032</v>
      </c>
      <c r="Z597" s="23" t="s">
        <v>2232</v>
      </c>
      <c r="AA597" s="29">
        <f t="shared" si="9"/>
        <v>1</v>
      </c>
      <c r="AB597" s="22" t="s">
        <v>2233</v>
      </c>
      <c r="AC597" s="22" t="s">
        <v>317</v>
      </c>
      <c r="AD597" s="22" t="s">
        <v>45</v>
      </c>
      <c r="AE597" s="22" t="s">
        <v>1947</v>
      </c>
      <c r="AF597" s="23" t="s">
        <v>47</v>
      </c>
      <c r="AG597" s="23" t="s">
        <v>1948</v>
      </c>
    </row>
    <row r="598" spans="1:33" s="20" customFormat="1" ht="63" customHeight="1" x14ac:dyDescent="0.2">
      <c r="A598" s="21" t="s">
        <v>328</v>
      </c>
      <c r="B598" s="22">
        <v>50193000</v>
      </c>
      <c r="C598" s="23" t="s">
        <v>2234</v>
      </c>
      <c r="D598" s="24">
        <v>43049</v>
      </c>
      <c r="E598" s="23" t="s">
        <v>1935</v>
      </c>
      <c r="F598" s="23" t="s">
        <v>487</v>
      </c>
      <c r="G598" s="23" t="s">
        <v>352</v>
      </c>
      <c r="H598" s="25">
        <v>147061616</v>
      </c>
      <c r="I598" s="25">
        <v>147061616</v>
      </c>
      <c r="J598" s="23" t="s">
        <v>49</v>
      </c>
      <c r="K598" s="23" t="s">
        <v>1936</v>
      </c>
      <c r="L598" s="22" t="s">
        <v>1937</v>
      </c>
      <c r="M598" s="22" t="s">
        <v>1938</v>
      </c>
      <c r="N598" s="21">
        <v>3835465</v>
      </c>
      <c r="O598" s="26" t="s">
        <v>1939</v>
      </c>
      <c r="P598" s="23" t="s">
        <v>1940</v>
      </c>
      <c r="Q598" s="23" t="s">
        <v>1941</v>
      </c>
      <c r="R598" s="23" t="s">
        <v>1942</v>
      </c>
      <c r="S598" s="23" t="s">
        <v>1943</v>
      </c>
      <c r="T598" s="23" t="s">
        <v>1941</v>
      </c>
      <c r="U598" s="22" t="s">
        <v>1944</v>
      </c>
      <c r="V598" s="22" t="s">
        <v>2235</v>
      </c>
      <c r="W598" s="27" t="s">
        <v>2235</v>
      </c>
      <c r="X598" s="28">
        <v>43050</v>
      </c>
      <c r="Y598" s="23">
        <v>2017060093032</v>
      </c>
      <c r="Z598" s="23" t="s">
        <v>2235</v>
      </c>
      <c r="AA598" s="29">
        <f t="shared" si="9"/>
        <v>1</v>
      </c>
      <c r="AB598" s="22" t="s">
        <v>2236</v>
      </c>
      <c r="AC598" s="22" t="s">
        <v>317</v>
      </c>
      <c r="AD598" s="22" t="s">
        <v>45</v>
      </c>
      <c r="AE598" s="22" t="s">
        <v>1947</v>
      </c>
      <c r="AF598" s="23" t="s">
        <v>47</v>
      </c>
      <c r="AG598" s="23" t="s">
        <v>1948</v>
      </c>
    </row>
    <row r="599" spans="1:33" s="20" customFormat="1" ht="63" customHeight="1" x14ac:dyDescent="0.2">
      <c r="A599" s="21" t="s">
        <v>328</v>
      </c>
      <c r="B599" s="22">
        <v>50193000</v>
      </c>
      <c r="C599" s="23" t="s">
        <v>2237</v>
      </c>
      <c r="D599" s="24">
        <v>43049</v>
      </c>
      <c r="E599" s="23" t="s">
        <v>1935</v>
      </c>
      <c r="F599" s="23" t="s">
        <v>487</v>
      </c>
      <c r="G599" s="23" t="s">
        <v>352</v>
      </c>
      <c r="H599" s="25">
        <v>414248928</v>
      </c>
      <c r="I599" s="25">
        <v>414248928</v>
      </c>
      <c r="J599" s="23" t="s">
        <v>49</v>
      </c>
      <c r="K599" s="23" t="s">
        <v>1936</v>
      </c>
      <c r="L599" s="22" t="s">
        <v>1937</v>
      </c>
      <c r="M599" s="22" t="s">
        <v>1938</v>
      </c>
      <c r="N599" s="21">
        <v>3835465</v>
      </c>
      <c r="O599" s="26" t="s">
        <v>1939</v>
      </c>
      <c r="P599" s="23" t="s">
        <v>1940</v>
      </c>
      <c r="Q599" s="23" t="s">
        <v>1941</v>
      </c>
      <c r="R599" s="23" t="s">
        <v>1942</v>
      </c>
      <c r="S599" s="23" t="s">
        <v>1943</v>
      </c>
      <c r="T599" s="23" t="s">
        <v>1941</v>
      </c>
      <c r="U599" s="22" t="s">
        <v>1944</v>
      </c>
      <c r="V599" s="22" t="s">
        <v>2238</v>
      </c>
      <c r="W599" s="27" t="s">
        <v>2238</v>
      </c>
      <c r="X599" s="28">
        <v>43050</v>
      </c>
      <c r="Y599" s="23">
        <v>2017060093032</v>
      </c>
      <c r="Z599" s="23" t="s">
        <v>2238</v>
      </c>
      <c r="AA599" s="29">
        <f t="shared" si="9"/>
        <v>1</v>
      </c>
      <c r="AB599" s="22" t="s">
        <v>2239</v>
      </c>
      <c r="AC599" s="22" t="s">
        <v>317</v>
      </c>
      <c r="AD599" s="22" t="s">
        <v>45</v>
      </c>
      <c r="AE599" s="22" t="s">
        <v>1947</v>
      </c>
      <c r="AF599" s="23" t="s">
        <v>47</v>
      </c>
      <c r="AG599" s="23" t="s">
        <v>1948</v>
      </c>
    </row>
    <row r="600" spans="1:33" s="20" customFormat="1" ht="63" customHeight="1" x14ac:dyDescent="0.2">
      <c r="A600" s="21" t="s">
        <v>328</v>
      </c>
      <c r="B600" s="22">
        <v>50193000</v>
      </c>
      <c r="C600" s="23" t="s">
        <v>2240</v>
      </c>
      <c r="D600" s="24">
        <v>43049</v>
      </c>
      <c r="E600" s="23" t="s">
        <v>1935</v>
      </c>
      <c r="F600" s="23" t="s">
        <v>487</v>
      </c>
      <c r="G600" s="23" t="s">
        <v>352</v>
      </c>
      <c r="H600" s="25">
        <v>427826560</v>
      </c>
      <c r="I600" s="25">
        <v>427826560</v>
      </c>
      <c r="J600" s="23" t="s">
        <v>49</v>
      </c>
      <c r="K600" s="23" t="s">
        <v>1936</v>
      </c>
      <c r="L600" s="22" t="s">
        <v>1937</v>
      </c>
      <c r="M600" s="22" t="s">
        <v>1938</v>
      </c>
      <c r="N600" s="21">
        <v>3835465</v>
      </c>
      <c r="O600" s="26" t="s">
        <v>1939</v>
      </c>
      <c r="P600" s="23" t="s">
        <v>1940</v>
      </c>
      <c r="Q600" s="23" t="s">
        <v>1941</v>
      </c>
      <c r="R600" s="23" t="s">
        <v>1942</v>
      </c>
      <c r="S600" s="23" t="s">
        <v>1943</v>
      </c>
      <c r="T600" s="23" t="s">
        <v>1941</v>
      </c>
      <c r="U600" s="22" t="s">
        <v>1944</v>
      </c>
      <c r="V600" s="22" t="s">
        <v>2241</v>
      </c>
      <c r="W600" s="27" t="s">
        <v>2241</v>
      </c>
      <c r="X600" s="28">
        <v>43050</v>
      </c>
      <c r="Y600" s="23">
        <v>2017060093032</v>
      </c>
      <c r="Z600" s="23" t="s">
        <v>2241</v>
      </c>
      <c r="AA600" s="29">
        <f t="shared" si="9"/>
        <v>1</v>
      </c>
      <c r="AB600" s="22" t="s">
        <v>2242</v>
      </c>
      <c r="AC600" s="22" t="s">
        <v>317</v>
      </c>
      <c r="AD600" s="22" t="s">
        <v>45</v>
      </c>
      <c r="AE600" s="22" t="s">
        <v>1947</v>
      </c>
      <c r="AF600" s="23" t="s">
        <v>47</v>
      </c>
      <c r="AG600" s="23" t="s">
        <v>1948</v>
      </c>
    </row>
    <row r="601" spans="1:33" s="20" customFormat="1" ht="63" customHeight="1" x14ac:dyDescent="0.2">
      <c r="A601" s="21" t="s">
        <v>328</v>
      </c>
      <c r="B601" s="22">
        <v>50193000</v>
      </c>
      <c r="C601" s="23" t="s">
        <v>2243</v>
      </c>
      <c r="D601" s="24">
        <v>43049</v>
      </c>
      <c r="E601" s="23" t="s">
        <v>1935</v>
      </c>
      <c r="F601" s="23" t="s">
        <v>487</v>
      </c>
      <c r="G601" s="23" t="s">
        <v>352</v>
      </c>
      <c r="H601" s="25">
        <v>129983072</v>
      </c>
      <c r="I601" s="25">
        <v>129983072</v>
      </c>
      <c r="J601" s="23" t="s">
        <v>49</v>
      </c>
      <c r="K601" s="23" t="s">
        <v>1936</v>
      </c>
      <c r="L601" s="22" t="s">
        <v>1937</v>
      </c>
      <c r="M601" s="22" t="s">
        <v>1938</v>
      </c>
      <c r="N601" s="21">
        <v>3835465</v>
      </c>
      <c r="O601" s="26" t="s">
        <v>1939</v>
      </c>
      <c r="P601" s="23" t="s">
        <v>1940</v>
      </c>
      <c r="Q601" s="23" t="s">
        <v>1941</v>
      </c>
      <c r="R601" s="23" t="s">
        <v>1942</v>
      </c>
      <c r="S601" s="23" t="s">
        <v>1943</v>
      </c>
      <c r="T601" s="23" t="s">
        <v>1941</v>
      </c>
      <c r="U601" s="22" t="s">
        <v>1944</v>
      </c>
      <c r="V601" s="22" t="s">
        <v>2244</v>
      </c>
      <c r="W601" s="27" t="s">
        <v>2244</v>
      </c>
      <c r="X601" s="28">
        <v>43050</v>
      </c>
      <c r="Y601" s="23">
        <v>2017060093032</v>
      </c>
      <c r="Z601" s="23" t="s">
        <v>2244</v>
      </c>
      <c r="AA601" s="29">
        <f t="shared" si="9"/>
        <v>1</v>
      </c>
      <c r="AB601" s="22" t="s">
        <v>2245</v>
      </c>
      <c r="AC601" s="22" t="s">
        <v>317</v>
      </c>
      <c r="AD601" s="22" t="s">
        <v>45</v>
      </c>
      <c r="AE601" s="22" t="s">
        <v>1947</v>
      </c>
      <c r="AF601" s="23" t="s">
        <v>47</v>
      </c>
      <c r="AG601" s="23" t="s">
        <v>1948</v>
      </c>
    </row>
    <row r="602" spans="1:33" s="20" customFormat="1" ht="63" customHeight="1" x14ac:dyDescent="0.2">
      <c r="A602" s="21" t="s">
        <v>328</v>
      </c>
      <c r="B602" s="22">
        <v>50193000</v>
      </c>
      <c r="C602" s="23" t="s">
        <v>2246</v>
      </c>
      <c r="D602" s="24">
        <v>43049</v>
      </c>
      <c r="E602" s="23" t="s">
        <v>1935</v>
      </c>
      <c r="F602" s="23" t="s">
        <v>487</v>
      </c>
      <c r="G602" s="23" t="s">
        <v>352</v>
      </c>
      <c r="H602" s="25">
        <v>114573392</v>
      </c>
      <c r="I602" s="25">
        <v>114573392</v>
      </c>
      <c r="J602" s="23" t="s">
        <v>49</v>
      </c>
      <c r="K602" s="23" t="s">
        <v>1936</v>
      </c>
      <c r="L602" s="22" t="s">
        <v>1937</v>
      </c>
      <c r="M602" s="22" t="s">
        <v>1938</v>
      </c>
      <c r="N602" s="21">
        <v>3835465</v>
      </c>
      <c r="O602" s="26" t="s">
        <v>1939</v>
      </c>
      <c r="P602" s="23" t="s">
        <v>1940</v>
      </c>
      <c r="Q602" s="23" t="s">
        <v>1941</v>
      </c>
      <c r="R602" s="23" t="s">
        <v>1942</v>
      </c>
      <c r="S602" s="23" t="s">
        <v>1943</v>
      </c>
      <c r="T602" s="23" t="s">
        <v>1941</v>
      </c>
      <c r="U602" s="22" t="s">
        <v>1944</v>
      </c>
      <c r="V602" s="22" t="s">
        <v>2247</v>
      </c>
      <c r="W602" s="27" t="s">
        <v>2247</v>
      </c>
      <c r="X602" s="28">
        <v>43050</v>
      </c>
      <c r="Y602" s="23">
        <v>2017060093032</v>
      </c>
      <c r="Z602" s="23" t="s">
        <v>2247</v>
      </c>
      <c r="AA602" s="29">
        <f t="shared" si="9"/>
        <v>1</v>
      </c>
      <c r="AB602" s="22" t="s">
        <v>2248</v>
      </c>
      <c r="AC602" s="22" t="s">
        <v>317</v>
      </c>
      <c r="AD602" s="22" t="s">
        <v>45</v>
      </c>
      <c r="AE602" s="22" t="s">
        <v>1947</v>
      </c>
      <c r="AF602" s="23" t="s">
        <v>47</v>
      </c>
      <c r="AG602" s="23" t="s">
        <v>1948</v>
      </c>
    </row>
    <row r="603" spans="1:33" s="20" customFormat="1" ht="63" customHeight="1" x14ac:dyDescent="0.2">
      <c r="A603" s="21" t="s">
        <v>328</v>
      </c>
      <c r="B603" s="22">
        <v>50193000</v>
      </c>
      <c r="C603" s="23" t="s">
        <v>2249</v>
      </c>
      <c r="D603" s="24">
        <v>43049</v>
      </c>
      <c r="E603" s="23" t="s">
        <v>1935</v>
      </c>
      <c r="F603" s="23" t="s">
        <v>487</v>
      </c>
      <c r="G603" s="23" t="s">
        <v>352</v>
      </c>
      <c r="H603" s="25">
        <v>437007840</v>
      </c>
      <c r="I603" s="25">
        <v>437007840</v>
      </c>
      <c r="J603" s="23" t="s">
        <v>49</v>
      </c>
      <c r="K603" s="23" t="s">
        <v>1936</v>
      </c>
      <c r="L603" s="22" t="s">
        <v>1937</v>
      </c>
      <c r="M603" s="22" t="s">
        <v>1938</v>
      </c>
      <c r="N603" s="21">
        <v>3835465</v>
      </c>
      <c r="O603" s="26" t="s">
        <v>1939</v>
      </c>
      <c r="P603" s="23" t="s">
        <v>1940</v>
      </c>
      <c r="Q603" s="23" t="s">
        <v>1941</v>
      </c>
      <c r="R603" s="23" t="s">
        <v>1942</v>
      </c>
      <c r="S603" s="23" t="s">
        <v>1943</v>
      </c>
      <c r="T603" s="23" t="s">
        <v>1941</v>
      </c>
      <c r="U603" s="22" t="s">
        <v>1944</v>
      </c>
      <c r="V603" s="22" t="s">
        <v>2250</v>
      </c>
      <c r="W603" s="27" t="s">
        <v>2250</v>
      </c>
      <c r="X603" s="28">
        <v>43050</v>
      </c>
      <c r="Y603" s="23">
        <v>2017060093032</v>
      </c>
      <c r="Z603" s="23" t="s">
        <v>2250</v>
      </c>
      <c r="AA603" s="29">
        <f t="shared" si="9"/>
        <v>1</v>
      </c>
      <c r="AB603" s="22" t="s">
        <v>2251</v>
      </c>
      <c r="AC603" s="22" t="s">
        <v>317</v>
      </c>
      <c r="AD603" s="22" t="s">
        <v>45</v>
      </c>
      <c r="AE603" s="22" t="s">
        <v>1947</v>
      </c>
      <c r="AF603" s="23" t="s">
        <v>47</v>
      </c>
      <c r="AG603" s="23" t="s">
        <v>1948</v>
      </c>
    </row>
    <row r="604" spans="1:33" s="20" customFormat="1" ht="63" customHeight="1" x14ac:dyDescent="0.2">
      <c r="A604" s="21" t="s">
        <v>328</v>
      </c>
      <c r="B604" s="22">
        <v>50193000</v>
      </c>
      <c r="C604" s="23" t="s">
        <v>2252</v>
      </c>
      <c r="D604" s="24">
        <v>43049</v>
      </c>
      <c r="E604" s="23" t="s">
        <v>1935</v>
      </c>
      <c r="F604" s="23" t="s">
        <v>487</v>
      </c>
      <c r="G604" s="23" t="s">
        <v>352</v>
      </c>
      <c r="H604" s="25">
        <v>63207592</v>
      </c>
      <c r="I604" s="25">
        <v>63207592</v>
      </c>
      <c r="J604" s="23" t="s">
        <v>49</v>
      </c>
      <c r="K604" s="23" t="s">
        <v>1936</v>
      </c>
      <c r="L604" s="22" t="s">
        <v>1937</v>
      </c>
      <c r="M604" s="22" t="s">
        <v>1938</v>
      </c>
      <c r="N604" s="21">
        <v>3835465</v>
      </c>
      <c r="O604" s="26" t="s">
        <v>1939</v>
      </c>
      <c r="P604" s="23" t="s">
        <v>1940</v>
      </c>
      <c r="Q604" s="23" t="s">
        <v>1941</v>
      </c>
      <c r="R604" s="23" t="s">
        <v>1942</v>
      </c>
      <c r="S604" s="23" t="s">
        <v>1943</v>
      </c>
      <c r="T604" s="23" t="s">
        <v>1941</v>
      </c>
      <c r="U604" s="22" t="s">
        <v>1944</v>
      </c>
      <c r="V604" s="22" t="s">
        <v>2253</v>
      </c>
      <c r="W604" s="27" t="s">
        <v>2253</v>
      </c>
      <c r="X604" s="28">
        <v>43050</v>
      </c>
      <c r="Y604" s="23">
        <v>2017060093032</v>
      </c>
      <c r="Z604" s="23" t="s">
        <v>2253</v>
      </c>
      <c r="AA604" s="29">
        <f t="shared" si="9"/>
        <v>1</v>
      </c>
      <c r="AB604" s="22" t="s">
        <v>2254</v>
      </c>
      <c r="AC604" s="22" t="s">
        <v>317</v>
      </c>
      <c r="AD604" s="22" t="s">
        <v>45</v>
      </c>
      <c r="AE604" s="22" t="s">
        <v>1947</v>
      </c>
      <c r="AF604" s="23" t="s">
        <v>47</v>
      </c>
      <c r="AG604" s="23" t="s">
        <v>1948</v>
      </c>
    </row>
    <row r="605" spans="1:33" s="20" customFormat="1" ht="63" customHeight="1" x14ac:dyDescent="0.2">
      <c r="A605" s="21" t="s">
        <v>328</v>
      </c>
      <c r="B605" s="22">
        <v>50193000</v>
      </c>
      <c r="C605" s="23" t="s">
        <v>2255</v>
      </c>
      <c r="D605" s="24">
        <v>43049</v>
      </c>
      <c r="E605" s="23" t="s">
        <v>1935</v>
      </c>
      <c r="F605" s="23" t="s">
        <v>487</v>
      </c>
      <c r="G605" s="23" t="s">
        <v>352</v>
      </c>
      <c r="H605" s="25">
        <v>130642704</v>
      </c>
      <c r="I605" s="25">
        <v>130642704</v>
      </c>
      <c r="J605" s="23" t="s">
        <v>49</v>
      </c>
      <c r="K605" s="23" t="s">
        <v>1936</v>
      </c>
      <c r="L605" s="22" t="s">
        <v>1937</v>
      </c>
      <c r="M605" s="22" t="s">
        <v>1938</v>
      </c>
      <c r="N605" s="21">
        <v>3835465</v>
      </c>
      <c r="O605" s="26" t="s">
        <v>1939</v>
      </c>
      <c r="P605" s="23" t="s">
        <v>1940</v>
      </c>
      <c r="Q605" s="23" t="s">
        <v>1941</v>
      </c>
      <c r="R605" s="23" t="s">
        <v>1942</v>
      </c>
      <c r="S605" s="23" t="s">
        <v>1943</v>
      </c>
      <c r="T605" s="23" t="s">
        <v>1941</v>
      </c>
      <c r="U605" s="22" t="s">
        <v>1944</v>
      </c>
      <c r="V605" s="22" t="s">
        <v>2256</v>
      </c>
      <c r="W605" s="27" t="s">
        <v>2256</v>
      </c>
      <c r="X605" s="28">
        <v>43050</v>
      </c>
      <c r="Y605" s="23">
        <v>2017060093032</v>
      </c>
      <c r="Z605" s="23" t="s">
        <v>2256</v>
      </c>
      <c r="AA605" s="29">
        <f t="shared" si="9"/>
        <v>1</v>
      </c>
      <c r="AB605" s="22" t="s">
        <v>2257</v>
      </c>
      <c r="AC605" s="22" t="s">
        <v>317</v>
      </c>
      <c r="AD605" s="22" t="s">
        <v>45</v>
      </c>
      <c r="AE605" s="22" t="s">
        <v>1947</v>
      </c>
      <c r="AF605" s="23" t="s">
        <v>47</v>
      </c>
      <c r="AG605" s="23" t="s">
        <v>1948</v>
      </c>
    </row>
    <row r="606" spans="1:33" s="20" customFormat="1" ht="63" customHeight="1" x14ac:dyDescent="0.2">
      <c r="A606" s="21" t="s">
        <v>328</v>
      </c>
      <c r="B606" s="22">
        <v>50193000</v>
      </c>
      <c r="C606" s="23" t="s">
        <v>2258</v>
      </c>
      <c r="D606" s="24">
        <v>43049</v>
      </c>
      <c r="E606" s="23" t="s">
        <v>1935</v>
      </c>
      <c r="F606" s="23" t="s">
        <v>487</v>
      </c>
      <c r="G606" s="23" t="s">
        <v>352</v>
      </c>
      <c r="H606" s="25">
        <v>98958848</v>
      </c>
      <c r="I606" s="25">
        <v>98958848</v>
      </c>
      <c r="J606" s="23" t="s">
        <v>49</v>
      </c>
      <c r="K606" s="23" t="s">
        <v>1936</v>
      </c>
      <c r="L606" s="22" t="s">
        <v>1937</v>
      </c>
      <c r="M606" s="22" t="s">
        <v>1938</v>
      </c>
      <c r="N606" s="21">
        <v>3835465</v>
      </c>
      <c r="O606" s="26" t="s">
        <v>1939</v>
      </c>
      <c r="P606" s="23" t="s">
        <v>1940</v>
      </c>
      <c r="Q606" s="23" t="s">
        <v>1941</v>
      </c>
      <c r="R606" s="23" t="s">
        <v>1942</v>
      </c>
      <c r="S606" s="23" t="s">
        <v>1943</v>
      </c>
      <c r="T606" s="23" t="s">
        <v>1941</v>
      </c>
      <c r="U606" s="22" t="s">
        <v>1944</v>
      </c>
      <c r="V606" s="22" t="s">
        <v>2259</v>
      </c>
      <c r="W606" s="27" t="s">
        <v>2259</v>
      </c>
      <c r="X606" s="28">
        <v>43050</v>
      </c>
      <c r="Y606" s="23">
        <v>2017060093032</v>
      </c>
      <c r="Z606" s="23" t="s">
        <v>2259</v>
      </c>
      <c r="AA606" s="29">
        <f t="shared" si="9"/>
        <v>1</v>
      </c>
      <c r="AB606" s="22" t="s">
        <v>2260</v>
      </c>
      <c r="AC606" s="22" t="s">
        <v>317</v>
      </c>
      <c r="AD606" s="22" t="s">
        <v>45</v>
      </c>
      <c r="AE606" s="22" t="s">
        <v>1947</v>
      </c>
      <c r="AF606" s="23" t="s">
        <v>47</v>
      </c>
      <c r="AG606" s="23" t="s">
        <v>1948</v>
      </c>
    </row>
    <row r="607" spans="1:33" s="20" customFormat="1" ht="63" customHeight="1" x14ac:dyDescent="0.2">
      <c r="A607" s="21" t="s">
        <v>328</v>
      </c>
      <c r="B607" s="22">
        <v>50193000</v>
      </c>
      <c r="C607" s="23" t="s">
        <v>2261</v>
      </c>
      <c r="D607" s="24">
        <v>43049</v>
      </c>
      <c r="E607" s="23" t="s">
        <v>1935</v>
      </c>
      <c r="F607" s="23" t="s">
        <v>487</v>
      </c>
      <c r="G607" s="23" t="s">
        <v>352</v>
      </c>
      <c r="H607" s="25">
        <v>120803912</v>
      </c>
      <c r="I607" s="25">
        <v>120803912</v>
      </c>
      <c r="J607" s="23" t="s">
        <v>49</v>
      </c>
      <c r="K607" s="23" t="s">
        <v>1936</v>
      </c>
      <c r="L607" s="22" t="s">
        <v>1937</v>
      </c>
      <c r="M607" s="22" t="s">
        <v>1938</v>
      </c>
      <c r="N607" s="21">
        <v>3835465</v>
      </c>
      <c r="O607" s="26" t="s">
        <v>1939</v>
      </c>
      <c r="P607" s="23" t="s">
        <v>1940</v>
      </c>
      <c r="Q607" s="23" t="s">
        <v>1941</v>
      </c>
      <c r="R607" s="23" t="s">
        <v>1942</v>
      </c>
      <c r="S607" s="23" t="s">
        <v>1943</v>
      </c>
      <c r="T607" s="23" t="s">
        <v>1941</v>
      </c>
      <c r="U607" s="22" t="s">
        <v>1944</v>
      </c>
      <c r="V607" s="22" t="s">
        <v>2262</v>
      </c>
      <c r="W607" s="27" t="s">
        <v>2262</v>
      </c>
      <c r="X607" s="28">
        <v>43050</v>
      </c>
      <c r="Y607" s="23">
        <v>2017060093032</v>
      </c>
      <c r="Z607" s="23" t="s">
        <v>2262</v>
      </c>
      <c r="AA607" s="29">
        <f t="shared" si="9"/>
        <v>1</v>
      </c>
      <c r="AB607" s="22" t="s">
        <v>2263</v>
      </c>
      <c r="AC607" s="22" t="s">
        <v>317</v>
      </c>
      <c r="AD607" s="22" t="s">
        <v>45</v>
      </c>
      <c r="AE607" s="22" t="s">
        <v>1947</v>
      </c>
      <c r="AF607" s="23" t="s">
        <v>47</v>
      </c>
      <c r="AG607" s="23" t="s">
        <v>1948</v>
      </c>
    </row>
    <row r="608" spans="1:33" s="20" customFormat="1" ht="63" customHeight="1" x14ac:dyDescent="0.2">
      <c r="A608" s="21" t="s">
        <v>328</v>
      </c>
      <c r="B608" s="22">
        <v>50193000</v>
      </c>
      <c r="C608" s="23" t="s">
        <v>2264</v>
      </c>
      <c r="D608" s="24">
        <v>43049</v>
      </c>
      <c r="E608" s="23" t="s">
        <v>1935</v>
      </c>
      <c r="F608" s="23" t="s">
        <v>487</v>
      </c>
      <c r="G608" s="23" t="s">
        <v>352</v>
      </c>
      <c r="H608" s="25">
        <v>445384512</v>
      </c>
      <c r="I608" s="25">
        <v>445384512</v>
      </c>
      <c r="J608" s="23" t="s">
        <v>49</v>
      </c>
      <c r="K608" s="23" t="s">
        <v>1936</v>
      </c>
      <c r="L608" s="22" t="s">
        <v>1937</v>
      </c>
      <c r="M608" s="22" t="s">
        <v>1938</v>
      </c>
      <c r="N608" s="21">
        <v>3835465</v>
      </c>
      <c r="O608" s="26" t="s">
        <v>1939</v>
      </c>
      <c r="P608" s="23" t="s">
        <v>1940</v>
      </c>
      <c r="Q608" s="23" t="s">
        <v>1941</v>
      </c>
      <c r="R608" s="23" t="s">
        <v>1942</v>
      </c>
      <c r="S608" s="23" t="s">
        <v>1943</v>
      </c>
      <c r="T608" s="23" t="s">
        <v>1941</v>
      </c>
      <c r="U608" s="22" t="s">
        <v>1944</v>
      </c>
      <c r="V608" s="22" t="s">
        <v>2265</v>
      </c>
      <c r="W608" s="27" t="s">
        <v>2265</v>
      </c>
      <c r="X608" s="28">
        <v>43050</v>
      </c>
      <c r="Y608" s="23">
        <v>2017060093032</v>
      </c>
      <c r="Z608" s="23" t="s">
        <v>2265</v>
      </c>
      <c r="AA608" s="29">
        <f t="shared" si="9"/>
        <v>1</v>
      </c>
      <c r="AB608" s="22" t="s">
        <v>2266</v>
      </c>
      <c r="AC608" s="22" t="s">
        <v>317</v>
      </c>
      <c r="AD608" s="22" t="s">
        <v>45</v>
      </c>
      <c r="AE608" s="22" t="s">
        <v>1947</v>
      </c>
      <c r="AF608" s="23" t="s">
        <v>47</v>
      </c>
      <c r="AG608" s="23" t="s">
        <v>1948</v>
      </c>
    </row>
    <row r="609" spans="1:33" s="20" customFormat="1" ht="63" customHeight="1" x14ac:dyDescent="0.2">
      <c r="A609" s="21" t="s">
        <v>328</v>
      </c>
      <c r="B609" s="22">
        <v>50193000</v>
      </c>
      <c r="C609" s="23" t="s">
        <v>2267</v>
      </c>
      <c r="D609" s="24">
        <v>43049</v>
      </c>
      <c r="E609" s="23" t="s">
        <v>1935</v>
      </c>
      <c r="F609" s="23" t="s">
        <v>487</v>
      </c>
      <c r="G609" s="23" t="s">
        <v>352</v>
      </c>
      <c r="H609" s="25">
        <v>251089056</v>
      </c>
      <c r="I609" s="25">
        <v>251089056</v>
      </c>
      <c r="J609" s="23" t="s">
        <v>49</v>
      </c>
      <c r="K609" s="23" t="s">
        <v>1936</v>
      </c>
      <c r="L609" s="22" t="s">
        <v>1937</v>
      </c>
      <c r="M609" s="22" t="s">
        <v>1938</v>
      </c>
      <c r="N609" s="21">
        <v>3835465</v>
      </c>
      <c r="O609" s="26" t="s">
        <v>1939</v>
      </c>
      <c r="P609" s="23" t="s">
        <v>1940</v>
      </c>
      <c r="Q609" s="23" t="s">
        <v>1941</v>
      </c>
      <c r="R609" s="23" t="s">
        <v>1942</v>
      </c>
      <c r="S609" s="23" t="s">
        <v>1943</v>
      </c>
      <c r="T609" s="23" t="s">
        <v>1941</v>
      </c>
      <c r="U609" s="22" t="s">
        <v>1944</v>
      </c>
      <c r="V609" s="22" t="s">
        <v>2268</v>
      </c>
      <c r="W609" s="27" t="s">
        <v>2268</v>
      </c>
      <c r="X609" s="28">
        <v>43050</v>
      </c>
      <c r="Y609" s="23">
        <v>2017060093032</v>
      </c>
      <c r="Z609" s="23" t="s">
        <v>2268</v>
      </c>
      <c r="AA609" s="29">
        <f t="shared" si="9"/>
        <v>1</v>
      </c>
      <c r="AB609" s="22" t="s">
        <v>2269</v>
      </c>
      <c r="AC609" s="22" t="s">
        <v>317</v>
      </c>
      <c r="AD609" s="22" t="s">
        <v>45</v>
      </c>
      <c r="AE609" s="22" t="s">
        <v>1947</v>
      </c>
      <c r="AF609" s="23" t="s">
        <v>47</v>
      </c>
      <c r="AG609" s="23" t="s">
        <v>1948</v>
      </c>
    </row>
    <row r="610" spans="1:33" s="20" customFormat="1" ht="63" customHeight="1" x14ac:dyDescent="0.2">
      <c r="A610" s="21" t="s">
        <v>328</v>
      </c>
      <c r="B610" s="22">
        <v>50193000</v>
      </c>
      <c r="C610" s="23" t="s">
        <v>2270</v>
      </c>
      <c r="D610" s="24">
        <v>43049</v>
      </c>
      <c r="E610" s="23" t="s">
        <v>1935</v>
      </c>
      <c r="F610" s="23" t="s">
        <v>487</v>
      </c>
      <c r="G610" s="23" t="s">
        <v>352</v>
      </c>
      <c r="H610" s="25">
        <v>42324208</v>
      </c>
      <c r="I610" s="25">
        <v>42324208</v>
      </c>
      <c r="J610" s="23" t="s">
        <v>49</v>
      </c>
      <c r="K610" s="23" t="s">
        <v>1936</v>
      </c>
      <c r="L610" s="22" t="s">
        <v>1937</v>
      </c>
      <c r="M610" s="22" t="s">
        <v>1938</v>
      </c>
      <c r="N610" s="21">
        <v>3835465</v>
      </c>
      <c r="O610" s="26" t="s">
        <v>1939</v>
      </c>
      <c r="P610" s="23" t="s">
        <v>1940</v>
      </c>
      <c r="Q610" s="23" t="s">
        <v>1941</v>
      </c>
      <c r="R610" s="23" t="s">
        <v>1942</v>
      </c>
      <c r="S610" s="23" t="s">
        <v>1943</v>
      </c>
      <c r="T610" s="23" t="s">
        <v>1941</v>
      </c>
      <c r="U610" s="22" t="s">
        <v>1944</v>
      </c>
      <c r="V610" s="22" t="s">
        <v>2271</v>
      </c>
      <c r="W610" s="27" t="s">
        <v>2271</v>
      </c>
      <c r="X610" s="28">
        <v>43050</v>
      </c>
      <c r="Y610" s="23">
        <v>2017060093032</v>
      </c>
      <c r="Z610" s="23" t="s">
        <v>2271</v>
      </c>
      <c r="AA610" s="29">
        <f t="shared" si="9"/>
        <v>1</v>
      </c>
      <c r="AB610" s="22" t="s">
        <v>2272</v>
      </c>
      <c r="AC610" s="22" t="s">
        <v>317</v>
      </c>
      <c r="AD610" s="22" t="s">
        <v>45</v>
      </c>
      <c r="AE610" s="22" t="s">
        <v>1947</v>
      </c>
      <c r="AF610" s="23" t="s">
        <v>47</v>
      </c>
      <c r="AG610" s="23" t="s">
        <v>1948</v>
      </c>
    </row>
    <row r="611" spans="1:33" s="20" customFormat="1" ht="63" customHeight="1" x14ac:dyDescent="0.2">
      <c r="A611" s="21" t="s">
        <v>328</v>
      </c>
      <c r="B611" s="22">
        <v>50193000</v>
      </c>
      <c r="C611" s="23" t="s">
        <v>2273</v>
      </c>
      <c r="D611" s="24">
        <v>43049</v>
      </c>
      <c r="E611" s="23" t="s">
        <v>1935</v>
      </c>
      <c r="F611" s="23" t="s">
        <v>487</v>
      </c>
      <c r="G611" s="23" t="s">
        <v>352</v>
      </c>
      <c r="H611" s="25">
        <v>146218208</v>
      </c>
      <c r="I611" s="25">
        <v>146218208</v>
      </c>
      <c r="J611" s="23" t="s">
        <v>49</v>
      </c>
      <c r="K611" s="23" t="s">
        <v>1936</v>
      </c>
      <c r="L611" s="22" t="s">
        <v>1937</v>
      </c>
      <c r="M611" s="22" t="s">
        <v>1938</v>
      </c>
      <c r="N611" s="21">
        <v>3835465</v>
      </c>
      <c r="O611" s="26" t="s">
        <v>1939</v>
      </c>
      <c r="P611" s="23" t="s">
        <v>1940</v>
      </c>
      <c r="Q611" s="23" t="s">
        <v>1941</v>
      </c>
      <c r="R611" s="23" t="s">
        <v>1942</v>
      </c>
      <c r="S611" s="23" t="s">
        <v>1943</v>
      </c>
      <c r="T611" s="23" t="s">
        <v>1941</v>
      </c>
      <c r="U611" s="22" t="s">
        <v>1944</v>
      </c>
      <c r="V611" s="22" t="s">
        <v>2274</v>
      </c>
      <c r="W611" s="27" t="s">
        <v>2274</v>
      </c>
      <c r="X611" s="28">
        <v>43050</v>
      </c>
      <c r="Y611" s="23">
        <v>2017060093032</v>
      </c>
      <c r="Z611" s="23" t="s">
        <v>2274</v>
      </c>
      <c r="AA611" s="29">
        <f t="shared" si="9"/>
        <v>1</v>
      </c>
      <c r="AB611" s="22" t="s">
        <v>2275</v>
      </c>
      <c r="AC611" s="22" t="s">
        <v>317</v>
      </c>
      <c r="AD611" s="22" t="s">
        <v>45</v>
      </c>
      <c r="AE611" s="22" t="s">
        <v>1947</v>
      </c>
      <c r="AF611" s="23" t="s">
        <v>47</v>
      </c>
      <c r="AG611" s="23" t="s">
        <v>1948</v>
      </c>
    </row>
    <row r="612" spans="1:33" s="20" customFormat="1" ht="63" customHeight="1" x14ac:dyDescent="0.2">
      <c r="A612" s="21" t="s">
        <v>328</v>
      </c>
      <c r="B612" s="22">
        <v>50193000</v>
      </c>
      <c r="C612" s="23" t="s">
        <v>2276</v>
      </c>
      <c r="D612" s="24">
        <v>43049</v>
      </c>
      <c r="E612" s="23" t="s">
        <v>1935</v>
      </c>
      <c r="F612" s="23" t="s">
        <v>487</v>
      </c>
      <c r="G612" s="23" t="s">
        <v>352</v>
      </c>
      <c r="H612" s="25">
        <v>78729296</v>
      </c>
      <c r="I612" s="25">
        <v>78729296</v>
      </c>
      <c r="J612" s="23" t="s">
        <v>49</v>
      </c>
      <c r="K612" s="23" t="s">
        <v>1936</v>
      </c>
      <c r="L612" s="22" t="s">
        <v>1937</v>
      </c>
      <c r="M612" s="22" t="s">
        <v>1938</v>
      </c>
      <c r="N612" s="21">
        <v>3835465</v>
      </c>
      <c r="O612" s="26" t="s">
        <v>1939</v>
      </c>
      <c r="P612" s="23" t="s">
        <v>1940</v>
      </c>
      <c r="Q612" s="23" t="s">
        <v>1941</v>
      </c>
      <c r="R612" s="23" t="s">
        <v>1942</v>
      </c>
      <c r="S612" s="23" t="s">
        <v>1943</v>
      </c>
      <c r="T612" s="23" t="s">
        <v>1941</v>
      </c>
      <c r="U612" s="22" t="s">
        <v>1944</v>
      </c>
      <c r="V612" s="22" t="s">
        <v>2277</v>
      </c>
      <c r="W612" s="27" t="s">
        <v>2277</v>
      </c>
      <c r="X612" s="28">
        <v>43050</v>
      </c>
      <c r="Y612" s="23">
        <v>2017060093032</v>
      </c>
      <c r="Z612" s="23" t="s">
        <v>2277</v>
      </c>
      <c r="AA612" s="29">
        <f t="shared" si="9"/>
        <v>1</v>
      </c>
      <c r="AB612" s="22" t="s">
        <v>2278</v>
      </c>
      <c r="AC612" s="22" t="s">
        <v>317</v>
      </c>
      <c r="AD612" s="22" t="s">
        <v>45</v>
      </c>
      <c r="AE612" s="22" t="s">
        <v>1947</v>
      </c>
      <c r="AF612" s="23" t="s">
        <v>47</v>
      </c>
      <c r="AG612" s="23" t="s">
        <v>1948</v>
      </c>
    </row>
    <row r="613" spans="1:33" s="20" customFormat="1" ht="63" customHeight="1" x14ac:dyDescent="0.2">
      <c r="A613" s="21" t="s">
        <v>328</v>
      </c>
      <c r="B613" s="22">
        <v>50193000</v>
      </c>
      <c r="C613" s="23" t="s">
        <v>2279</v>
      </c>
      <c r="D613" s="24">
        <v>43049</v>
      </c>
      <c r="E613" s="23" t="s">
        <v>1935</v>
      </c>
      <c r="F613" s="23" t="s">
        <v>487</v>
      </c>
      <c r="G613" s="23" t="s">
        <v>352</v>
      </c>
      <c r="H613" s="25">
        <v>174553792</v>
      </c>
      <c r="I613" s="25">
        <v>174553792</v>
      </c>
      <c r="J613" s="23" t="s">
        <v>49</v>
      </c>
      <c r="K613" s="23" t="s">
        <v>1936</v>
      </c>
      <c r="L613" s="22" t="s">
        <v>1937</v>
      </c>
      <c r="M613" s="22" t="s">
        <v>1938</v>
      </c>
      <c r="N613" s="21">
        <v>3835465</v>
      </c>
      <c r="O613" s="26" t="s">
        <v>1939</v>
      </c>
      <c r="P613" s="23" t="s">
        <v>1940</v>
      </c>
      <c r="Q613" s="23" t="s">
        <v>1941</v>
      </c>
      <c r="R613" s="23" t="s">
        <v>1942</v>
      </c>
      <c r="S613" s="23" t="s">
        <v>1943</v>
      </c>
      <c r="T613" s="23" t="s">
        <v>1941</v>
      </c>
      <c r="U613" s="22" t="s">
        <v>1944</v>
      </c>
      <c r="V613" s="22" t="s">
        <v>2280</v>
      </c>
      <c r="W613" s="27" t="s">
        <v>2280</v>
      </c>
      <c r="X613" s="28">
        <v>43050</v>
      </c>
      <c r="Y613" s="23">
        <v>2017060093032</v>
      </c>
      <c r="Z613" s="23" t="s">
        <v>2280</v>
      </c>
      <c r="AA613" s="29">
        <f t="shared" si="9"/>
        <v>1</v>
      </c>
      <c r="AB613" s="22" t="s">
        <v>2281</v>
      </c>
      <c r="AC613" s="22" t="s">
        <v>317</v>
      </c>
      <c r="AD613" s="22" t="s">
        <v>45</v>
      </c>
      <c r="AE613" s="22" t="s">
        <v>1947</v>
      </c>
      <c r="AF613" s="23" t="s">
        <v>47</v>
      </c>
      <c r="AG613" s="23" t="s">
        <v>1948</v>
      </c>
    </row>
    <row r="614" spans="1:33" s="20" customFormat="1" ht="63" customHeight="1" x14ac:dyDescent="0.2">
      <c r="A614" s="21" t="s">
        <v>328</v>
      </c>
      <c r="B614" s="22">
        <v>50193000</v>
      </c>
      <c r="C614" s="23" t="s">
        <v>2282</v>
      </c>
      <c r="D614" s="24">
        <v>43049</v>
      </c>
      <c r="E614" s="23" t="s">
        <v>1935</v>
      </c>
      <c r="F614" s="23" t="s">
        <v>487</v>
      </c>
      <c r="G614" s="23" t="s">
        <v>352</v>
      </c>
      <c r="H614" s="25">
        <v>62210608</v>
      </c>
      <c r="I614" s="25">
        <v>62210608</v>
      </c>
      <c r="J614" s="23" t="s">
        <v>49</v>
      </c>
      <c r="K614" s="23" t="s">
        <v>1936</v>
      </c>
      <c r="L614" s="22" t="s">
        <v>1937</v>
      </c>
      <c r="M614" s="22" t="s">
        <v>1938</v>
      </c>
      <c r="N614" s="21">
        <v>3835465</v>
      </c>
      <c r="O614" s="26" t="s">
        <v>1939</v>
      </c>
      <c r="P614" s="23" t="s">
        <v>1940</v>
      </c>
      <c r="Q614" s="23" t="s">
        <v>1941</v>
      </c>
      <c r="R614" s="23" t="s">
        <v>1942</v>
      </c>
      <c r="S614" s="23" t="s">
        <v>1943</v>
      </c>
      <c r="T614" s="23" t="s">
        <v>1941</v>
      </c>
      <c r="U614" s="22" t="s">
        <v>1944</v>
      </c>
      <c r="V614" s="22" t="s">
        <v>2283</v>
      </c>
      <c r="W614" s="27" t="s">
        <v>2283</v>
      </c>
      <c r="X614" s="28">
        <v>43050</v>
      </c>
      <c r="Y614" s="23">
        <v>2017060093032</v>
      </c>
      <c r="Z614" s="23" t="s">
        <v>2283</v>
      </c>
      <c r="AA614" s="29">
        <f t="shared" si="9"/>
        <v>1</v>
      </c>
      <c r="AB614" s="22" t="s">
        <v>2284</v>
      </c>
      <c r="AC614" s="22" t="s">
        <v>317</v>
      </c>
      <c r="AD614" s="22" t="s">
        <v>45</v>
      </c>
      <c r="AE614" s="22" t="s">
        <v>1947</v>
      </c>
      <c r="AF614" s="23" t="s">
        <v>47</v>
      </c>
      <c r="AG614" s="23" t="s">
        <v>1948</v>
      </c>
    </row>
    <row r="615" spans="1:33" s="20" customFormat="1" ht="63" customHeight="1" x14ac:dyDescent="0.2">
      <c r="A615" s="21" t="s">
        <v>328</v>
      </c>
      <c r="B615" s="22">
        <v>50193000</v>
      </c>
      <c r="C615" s="23" t="s">
        <v>2285</v>
      </c>
      <c r="D615" s="24">
        <v>43049</v>
      </c>
      <c r="E615" s="23" t="s">
        <v>1935</v>
      </c>
      <c r="F615" s="23" t="s">
        <v>487</v>
      </c>
      <c r="G615" s="23" t="s">
        <v>352</v>
      </c>
      <c r="H615" s="25">
        <v>610519100</v>
      </c>
      <c r="I615" s="25">
        <v>610519100</v>
      </c>
      <c r="J615" s="23" t="s">
        <v>49</v>
      </c>
      <c r="K615" s="23" t="s">
        <v>1936</v>
      </c>
      <c r="L615" s="22" t="s">
        <v>1937</v>
      </c>
      <c r="M615" s="22" t="s">
        <v>1938</v>
      </c>
      <c r="N615" s="21">
        <v>3835465</v>
      </c>
      <c r="O615" s="26" t="s">
        <v>1939</v>
      </c>
      <c r="P615" s="23" t="s">
        <v>1940</v>
      </c>
      <c r="Q615" s="23" t="s">
        <v>1941</v>
      </c>
      <c r="R615" s="23" t="s">
        <v>1942</v>
      </c>
      <c r="S615" s="23" t="s">
        <v>1943</v>
      </c>
      <c r="T615" s="23" t="s">
        <v>1941</v>
      </c>
      <c r="U615" s="22" t="s">
        <v>1944</v>
      </c>
      <c r="V615" s="22" t="s">
        <v>2286</v>
      </c>
      <c r="W615" s="27" t="s">
        <v>2286</v>
      </c>
      <c r="X615" s="28">
        <v>43050</v>
      </c>
      <c r="Y615" s="23">
        <v>2017060093032</v>
      </c>
      <c r="Z615" s="23" t="s">
        <v>2286</v>
      </c>
      <c r="AA615" s="29">
        <f t="shared" si="9"/>
        <v>1</v>
      </c>
      <c r="AB615" s="22" t="s">
        <v>2287</v>
      </c>
      <c r="AC615" s="22" t="s">
        <v>317</v>
      </c>
      <c r="AD615" s="22" t="s">
        <v>45</v>
      </c>
      <c r="AE615" s="22" t="s">
        <v>1947</v>
      </c>
      <c r="AF615" s="23" t="s">
        <v>47</v>
      </c>
      <c r="AG615" s="23" t="s">
        <v>1948</v>
      </c>
    </row>
    <row r="616" spans="1:33" s="20" customFormat="1" ht="63" customHeight="1" x14ac:dyDescent="0.2">
      <c r="A616" s="21" t="s">
        <v>328</v>
      </c>
      <c r="B616" s="22">
        <v>50193000</v>
      </c>
      <c r="C616" s="23" t="s">
        <v>2288</v>
      </c>
      <c r="D616" s="24">
        <v>43049</v>
      </c>
      <c r="E616" s="23" t="s">
        <v>1935</v>
      </c>
      <c r="F616" s="23" t="s">
        <v>487</v>
      </c>
      <c r="G616" s="23" t="s">
        <v>352</v>
      </c>
      <c r="H616" s="25">
        <v>231555696</v>
      </c>
      <c r="I616" s="25">
        <v>231555696</v>
      </c>
      <c r="J616" s="23" t="s">
        <v>49</v>
      </c>
      <c r="K616" s="23" t="s">
        <v>1936</v>
      </c>
      <c r="L616" s="22" t="s">
        <v>1937</v>
      </c>
      <c r="M616" s="22" t="s">
        <v>1938</v>
      </c>
      <c r="N616" s="21">
        <v>3835465</v>
      </c>
      <c r="O616" s="26" t="s">
        <v>1939</v>
      </c>
      <c r="P616" s="23" t="s">
        <v>1940</v>
      </c>
      <c r="Q616" s="23" t="s">
        <v>1941</v>
      </c>
      <c r="R616" s="23" t="s">
        <v>1942</v>
      </c>
      <c r="S616" s="23" t="s">
        <v>1943</v>
      </c>
      <c r="T616" s="23" t="s">
        <v>1941</v>
      </c>
      <c r="U616" s="22" t="s">
        <v>1944</v>
      </c>
      <c r="V616" s="22" t="s">
        <v>2289</v>
      </c>
      <c r="W616" s="27" t="s">
        <v>2289</v>
      </c>
      <c r="X616" s="28">
        <v>43050</v>
      </c>
      <c r="Y616" s="23">
        <v>2017060093032</v>
      </c>
      <c r="Z616" s="23" t="s">
        <v>2289</v>
      </c>
      <c r="AA616" s="29">
        <f t="shared" si="9"/>
        <v>1</v>
      </c>
      <c r="AB616" s="22" t="s">
        <v>2290</v>
      </c>
      <c r="AC616" s="22" t="s">
        <v>317</v>
      </c>
      <c r="AD616" s="22" t="s">
        <v>45</v>
      </c>
      <c r="AE616" s="22" t="s">
        <v>1947</v>
      </c>
      <c r="AF616" s="23" t="s">
        <v>47</v>
      </c>
      <c r="AG616" s="23" t="s">
        <v>1948</v>
      </c>
    </row>
    <row r="617" spans="1:33" s="20" customFormat="1" ht="63" customHeight="1" x14ac:dyDescent="0.2">
      <c r="A617" s="21" t="s">
        <v>328</v>
      </c>
      <c r="B617" s="22">
        <v>50193000</v>
      </c>
      <c r="C617" s="23" t="s">
        <v>2291</v>
      </c>
      <c r="D617" s="24">
        <v>43049</v>
      </c>
      <c r="E617" s="23" t="s">
        <v>1935</v>
      </c>
      <c r="F617" s="23" t="s">
        <v>487</v>
      </c>
      <c r="G617" s="23" t="s">
        <v>352</v>
      </c>
      <c r="H617" s="25">
        <v>256851104</v>
      </c>
      <c r="I617" s="25">
        <v>256851104</v>
      </c>
      <c r="J617" s="23" t="s">
        <v>49</v>
      </c>
      <c r="K617" s="23" t="s">
        <v>1936</v>
      </c>
      <c r="L617" s="22" t="s">
        <v>1937</v>
      </c>
      <c r="M617" s="22" t="s">
        <v>1938</v>
      </c>
      <c r="N617" s="21">
        <v>3835465</v>
      </c>
      <c r="O617" s="26" t="s">
        <v>1939</v>
      </c>
      <c r="P617" s="23" t="s">
        <v>1940</v>
      </c>
      <c r="Q617" s="23" t="s">
        <v>1941</v>
      </c>
      <c r="R617" s="23" t="s">
        <v>1942</v>
      </c>
      <c r="S617" s="23" t="s">
        <v>1943</v>
      </c>
      <c r="T617" s="23" t="s">
        <v>1941</v>
      </c>
      <c r="U617" s="22" t="s">
        <v>1944</v>
      </c>
      <c r="V617" s="22" t="s">
        <v>2292</v>
      </c>
      <c r="W617" s="27" t="s">
        <v>2292</v>
      </c>
      <c r="X617" s="28">
        <v>43050</v>
      </c>
      <c r="Y617" s="23">
        <v>2017060093032</v>
      </c>
      <c r="Z617" s="23" t="s">
        <v>2292</v>
      </c>
      <c r="AA617" s="29">
        <f t="shared" si="9"/>
        <v>1</v>
      </c>
      <c r="AB617" s="22" t="s">
        <v>2293</v>
      </c>
      <c r="AC617" s="22" t="s">
        <v>317</v>
      </c>
      <c r="AD617" s="22" t="s">
        <v>45</v>
      </c>
      <c r="AE617" s="22" t="s">
        <v>1947</v>
      </c>
      <c r="AF617" s="23" t="s">
        <v>47</v>
      </c>
      <c r="AG617" s="23" t="s">
        <v>1948</v>
      </c>
    </row>
    <row r="618" spans="1:33" s="20" customFormat="1" ht="63" customHeight="1" x14ac:dyDescent="0.2">
      <c r="A618" s="21" t="s">
        <v>328</v>
      </c>
      <c r="B618" s="22">
        <v>50193000</v>
      </c>
      <c r="C618" s="23" t="s">
        <v>2294</v>
      </c>
      <c r="D618" s="24">
        <v>43049</v>
      </c>
      <c r="E618" s="23" t="s">
        <v>1935</v>
      </c>
      <c r="F618" s="23" t="s">
        <v>487</v>
      </c>
      <c r="G618" s="23" t="s">
        <v>352</v>
      </c>
      <c r="H618" s="25">
        <v>456982816</v>
      </c>
      <c r="I618" s="25">
        <v>456982816</v>
      </c>
      <c r="J618" s="23" t="s">
        <v>49</v>
      </c>
      <c r="K618" s="23" t="s">
        <v>1936</v>
      </c>
      <c r="L618" s="22" t="s">
        <v>1937</v>
      </c>
      <c r="M618" s="22" t="s">
        <v>1938</v>
      </c>
      <c r="N618" s="21">
        <v>3835465</v>
      </c>
      <c r="O618" s="26" t="s">
        <v>1939</v>
      </c>
      <c r="P618" s="23" t="s">
        <v>1940</v>
      </c>
      <c r="Q618" s="23" t="s">
        <v>1941</v>
      </c>
      <c r="R618" s="23" t="s">
        <v>1942</v>
      </c>
      <c r="S618" s="23" t="s">
        <v>1943</v>
      </c>
      <c r="T618" s="23" t="s">
        <v>1941</v>
      </c>
      <c r="U618" s="22" t="s">
        <v>1944</v>
      </c>
      <c r="V618" s="22" t="s">
        <v>2295</v>
      </c>
      <c r="W618" s="27" t="s">
        <v>2295</v>
      </c>
      <c r="X618" s="28">
        <v>43050</v>
      </c>
      <c r="Y618" s="23">
        <v>2017060093032</v>
      </c>
      <c r="Z618" s="23" t="s">
        <v>2295</v>
      </c>
      <c r="AA618" s="29">
        <f t="shared" si="9"/>
        <v>1</v>
      </c>
      <c r="AB618" s="22" t="s">
        <v>2296</v>
      </c>
      <c r="AC618" s="22" t="s">
        <v>317</v>
      </c>
      <c r="AD618" s="22" t="s">
        <v>45</v>
      </c>
      <c r="AE618" s="22" t="s">
        <v>1947</v>
      </c>
      <c r="AF618" s="23" t="s">
        <v>47</v>
      </c>
      <c r="AG618" s="23" t="s">
        <v>1948</v>
      </c>
    </row>
    <row r="619" spans="1:33" s="20" customFormat="1" ht="63" customHeight="1" x14ac:dyDescent="0.2">
      <c r="A619" s="21" t="s">
        <v>328</v>
      </c>
      <c r="B619" s="22">
        <v>50193000</v>
      </c>
      <c r="C619" s="23" t="s">
        <v>2297</v>
      </c>
      <c r="D619" s="24">
        <v>43049</v>
      </c>
      <c r="E619" s="23" t="s">
        <v>1935</v>
      </c>
      <c r="F619" s="23" t="s">
        <v>487</v>
      </c>
      <c r="G619" s="23" t="s">
        <v>352</v>
      </c>
      <c r="H619" s="25">
        <v>25498600</v>
      </c>
      <c r="I619" s="25">
        <v>25498600</v>
      </c>
      <c r="J619" s="23" t="s">
        <v>49</v>
      </c>
      <c r="K619" s="23" t="s">
        <v>1936</v>
      </c>
      <c r="L619" s="22" t="s">
        <v>1937</v>
      </c>
      <c r="M619" s="22" t="s">
        <v>1938</v>
      </c>
      <c r="N619" s="21">
        <v>3835465</v>
      </c>
      <c r="O619" s="26" t="s">
        <v>1939</v>
      </c>
      <c r="P619" s="23" t="s">
        <v>1940</v>
      </c>
      <c r="Q619" s="23" t="s">
        <v>2298</v>
      </c>
      <c r="R619" s="23" t="s">
        <v>1942</v>
      </c>
      <c r="S619" s="23" t="s">
        <v>1943</v>
      </c>
      <c r="T619" s="23" t="s">
        <v>2298</v>
      </c>
      <c r="U619" s="22" t="s">
        <v>1944</v>
      </c>
      <c r="V619" s="22" t="s">
        <v>2299</v>
      </c>
      <c r="W619" s="27" t="s">
        <v>2299</v>
      </c>
      <c r="X619" s="28">
        <v>43052</v>
      </c>
      <c r="Y619" s="23">
        <v>2017060093032</v>
      </c>
      <c r="Z619" s="23" t="s">
        <v>2299</v>
      </c>
      <c r="AA619" s="29">
        <f t="shared" si="9"/>
        <v>1</v>
      </c>
      <c r="AB619" s="22" t="s">
        <v>1960</v>
      </c>
      <c r="AC619" s="22" t="s">
        <v>317</v>
      </c>
      <c r="AD619" s="22" t="s">
        <v>45</v>
      </c>
      <c r="AE619" s="22" t="s">
        <v>2300</v>
      </c>
      <c r="AF619" s="23" t="s">
        <v>47</v>
      </c>
      <c r="AG619" s="23" t="s">
        <v>1948</v>
      </c>
    </row>
    <row r="620" spans="1:33" s="20" customFormat="1" ht="63" customHeight="1" x14ac:dyDescent="0.2">
      <c r="A620" s="21" t="s">
        <v>328</v>
      </c>
      <c r="B620" s="22">
        <v>50193000</v>
      </c>
      <c r="C620" s="23" t="s">
        <v>2301</v>
      </c>
      <c r="D620" s="24">
        <v>43049</v>
      </c>
      <c r="E620" s="23" t="s">
        <v>1935</v>
      </c>
      <c r="F620" s="23" t="s">
        <v>487</v>
      </c>
      <c r="G620" s="23" t="s">
        <v>352</v>
      </c>
      <c r="H620" s="25">
        <v>54631700</v>
      </c>
      <c r="I620" s="25">
        <v>54631700</v>
      </c>
      <c r="J620" s="23" t="s">
        <v>49</v>
      </c>
      <c r="K620" s="23" t="s">
        <v>1936</v>
      </c>
      <c r="L620" s="22" t="s">
        <v>1937</v>
      </c>
      <c r="M620" s="22" t="s">
        <v>1938</v>
      </c>
      <c r="N620" s="21">
        <v>3835465</v>
      </c>
      <c r="O620" s="26" t="s">
        <v>1939</v>
      </c>
      <c r="P620" s="23" t="s">
        <v>1940</v>
      </c>
      <c r="Q620" s="23" t="s">
        <v>2298</v>
      </c>
      <c r="R620" s="23" t="s">
        <v>1942</v>
      </c>
      <c r="S620" s="23" t="s">
        <v>1943</v>
      </c>
      <c r="T620" s="23" t="s">
        <v>2298</v>
      </c>
      <c r="U620" s="22" t="s">
        <v>1944</v>
      </c>
      <c r="V620" s="22" t="s">
        <v>2302</v>
      </c>
      <c r="W620" s="27" t="s">
        <v>2302</v>
      </c>
      <c r="X620" s="28">
        <v>43052</v>
      </c>
      <c r="Y620" s="23">
        <v>2017060093032</v>
      </c>
      <c r="Z620" s="23" t="s">
        <v>2302</v>
      </c>
      <c r="AA620" s="29">
        <f t="shared" si="9"/>
        <v>1</v>
      </c>
      <c r="AB620" s="22" t="s">
        <v>2044</v>
      </c>
      <c r="AC620" s="22" t="s">
        <v>317</v>
      </c>
      <c r="AD620" s="22" t="s">
        <v>45</v>
      </c>
      <c r="AE620" s="22" t="s">
        <v>2300</v>
      </c>
      <c r="AF620" s="23" t="s">
        <v>47</v>
      </c>
      <c r="AG620" s="23" t="s">
        <v>1948</v>
      </c>
    </row>
    <row r="621" spans="1:33" s="20" customFormat="1" ht="63" customHeight="1" x14ac:dyDescent="0.2">
      <c r="A621" s="21" t="s">
        <v>328</v>
      </c>
      <c r="B621" s="22">
        <v>50193000</v>
      </c>
      <c r="C621" s="23" t="s">
        <v>2303</v>
      </c>
      <c r="D621" s="24">
        <v>43049</v>
      </c>
      <c r="E621" s="23" t="s">
        <v>1935</v>
      </c>
      <c r="F621" s="23" t="s">
        <v>487</v>
      </c>
      <c r="G621" s="23" t="s">
        <v>352</v>
      </c>
      <c r="H621" s="25">
        <v>29567500</v>
      </c>
      <c r="I621" s="25">
        <v>29567500</v>
      </c>
      <c r="J621" s="23" t="s">
        <v>49</v>
      </c>
      <c r="K621" s="23" t="s">
        <v>1936</v>
      </c>
      <c r="L621" s="22" t="s">
        <v>1937</v>
      </c>
      <c r="M621" s="22" t="s">
        <v>1938</v>
      </c>
      <c r="N621" s="21">
        <v>3835465</v>
      </c>
      <c r="O621" s="26" t="s">
        <v>1939</v>
      </c>
      <c r="P621" s="23" t="s">
        <v>1940</v>
      </c>
      <c r="Q621" s="23" t="s">
        <v>2298</v>
      </c>
      <c r="R621" s="23" t="s">
        <v>1942</v>
      </c>
      <c r="S621" s="23" t="s">
        <v>1943</v>
      </c>
      <c r="T621" s="23" t="s">
        <v>2298</v>
      </c>
      <c r="U621" s="22" t="s">
        <v>1944</v>
      </c>
      <c r="V621" s="22" t="s">
        <v>2304</v>
      </c>
      <c r="W621" s="27" t="s">
        <v>2304</v>
      </c>
      <c r="X621" s="28">
        <v>43052</v>
      </c>
      <c r="Y621" s="23">
        <v>2017060093032</v>
      </c>
      <c r="Z621" s="23" t="s">
        <v>2304</v>
      </c>
      <c r="AA621" s="29">
        <f t="shared" si="9"/>
        <v>1</v>
      </c>
      <c r="AB621" s="22" t="s">
        <v>2092</v>
      </c>
      <c r="AC621" s="22" t="s">
        <v>317</v>
      </c>
      <c r="AD621" s="22" t="s">
        <v>45</v>
      </c>
      <c r="AE621" s="22" t="s">
        <v>2300</v>
      </c>
      <c r="AF621" s="23" t="s">
        <v>47</v>
      </c>
      <c r="AG621" s="23" t="s">
        <v>1948</v>
      </c>
    </row>
    <row r="622" spans="1:33" s="20" customFormat="1" ht="63" customHeight="1" x14ac:dyDescent="0.2">
      <c r="A622" s="21" t="s">
        <v>328</v>
      </c>
      <c r="B622" s="22">
        <v>50193000</v>
      </c>
      <c r="C622" s="23" t="s">
        <v>2305</v>
      </c>
      <c r="D622" s="24">
        <v>43049</v>
      </c>
      <c r="E622" s="23" t="s">
        <v>1935</v>
      </c>
      <c r="F622" s="23" t="s">
        <v>487</v>
      </c>
      <c r="G622" s="23" t="s">
        <v>352</v>
      </c>
      <c r="H622" s="25">
        <v>30942275</v>
      </c>
      <c r="I622" s="25">
        <v>30942275</v>
      </c>
      <c r="J622" s="23" t="s">
        <v>49</v>
      </c>
      <c r="K622" s="23" t="s">
        <v>1936</v>
      </c>
      <c r="L622" s="22" t="s">
        <v>1937</v>
      </c>
      <c r="M622" s="22" t="s">
        <v>1938</v>
      </c>
      <c r="N622" s="21">
        <v>3835465</v>
      </c>
      <c r="O622" s="26" t="s">
        <v>1939</v>
      </c>
      <c r="P622" s="23" t="s">
        <v>1940</v>
      </c>
      <c r="Q622" s="23" t="s">
        <v>2298</v>
      </c>
      <c r="R622" s="23" t="s">
        <v>1942</v>
      </c>
      <c r="S622" s="23" t="s">
        <v>1943</v>
      </c>
      <c r="T622" s="23" t="s">
        <v>2298</v>
      </c>
      <c r="U622" s="22" t="s">
        <v>1944</v>
      </c>
      <c r="V622" s="22" t="s">
        <v>2306</v>
      </c>
      <c r="W622" s="27" t="s">
        <v>2306</v>
      </c>
      <c r="X622" s="28">
        <v>43052</v>
      </c>
      <c r="Y622" s="23">
        <v>2017060093032</v>
      </c>
      <c r="Z622" s="23" t="s">
        <v>2306</v>
      </c>
      <c r="AA622" s="29">
        <f t="shared" si="9"/>
        <v>1</v>
      </c>
      <c r="AB622" s="22" t="s">
        <v>2307</v>
      </c>
      <c r="AC622" s="22" t="s">
        <v>317</v>
      </c>
      <c r="AD622" s="22" t="s">
        <v>45</v>
      </c>
      <c r="AE622" s="22" t="s">
        <v>2300</v>
      </c>
      <c r="AF622" s="23" t="s">
        <v>47</v>
      </c>
      <c r="AG622" s="23" t="s">
        <v>1948</v>
      </c>
    </row>
    <row r="623" spans="1:33" s="20" customFormat="1" ht="63" customHeight="1" x14ac:dyDescent="0.2">
      <c r="A623" s="21" t="s">
        <v>328</v>
      </c>
      <c r="B623" s="22">
        <v>50193000</v>
      </c>
      <c r="C623" s="23" t="s">
        <v>2308</v>
      </c>
      <c r="D623" s="24">
        <v>43049</v>
      </c>
      <c r="E623" s="23" t="s">
        <v>1935</v>
      </c>
      <c r="F623" s="23" t="s">
        <v>487</v>
      </c>
      <c r="G623" s="23" t="s">
        <v>352</v>
      </c>
      <c r="H623" s="25">
        <v>19560200</v>
      </c>
      <c r="I623" s="25">
        <v>19560200</v>
      </c>
      <c r="J623" s="23" t="s">
        <v>49</v>
      </c>
      <c r="K623" s="23" t="s">
        <v>1936</v>
      </c>
      <c r="L623" s="22" t="s">
        <v>1937</v>
      </c>
      <c r="M623" s="22" t="s">
        <v>1938</v>
      </c>
      <c r="N623" s="21">
        <v>3835465</v>
      </c>
      <c r="O623" s="26" t="s">
        <v>1939</v>
      </c>
      <c r="P623" s="23" t="s">
        <v>1940</v>
      </c>
      <c r="Q623" s="23" t="s">
        <v>2298</v>
      </c>
      <c r="R623" s="23" t="s">
        <v>1942</v>
      </c>
      <c r="S623" s="23" t="s">
        <v>1943</v>
      </c>
      <c r="T623" s="23" t="s">
        <v>2298</v>
      </c>
      <c r="U623" s="22" t="s">
        <v>1944</v>
      </c>
      <c r="V623" s="22" t="s">
        <v>2309</v>
      </c>
      <c r="W623" s="27" t="s">
        <v>2309</v>
      </c>
      <c r="X623" s="28">
        <v>43052</v>
      </c>
      <c r="Y623" s="23">
        <v>2017060093032</v>
      </c>
      <c r="Z623" s="23" t="s">
        <v>2309</v>
      </c>
      <c r="AA623" s="29">
        <f t="shared" si="9"/>
        <v>1</v>
      </c>
      <c r="AB623" s="22" t="s">
        <v>2167</v>
      </c>
      <c r="AC623" s="22" t="s">
        <v>317</v>
      </c>
      <c r="AD623" s="22" t="s">
        <v>45</v>
      </c>
      <c r="AE623" s="22" t="s">
        <v>2300</v>
      </c>
      <c r="AF623" s="23" t="s">
        <v>47</v>
      </c>
      <c r="AG623" s="23" t="s">
        <v>1948</v>
      </c>
    </row>
    <row r="624" spans="1:33" s="20" customFormat="1" ht="63" customHeight="1" x14ac:dyDescent="0.2">
      <c r="A624" s="21" t="s">
        <v>328</v>
      </c>
      <c r="B624" s="22">
        <v>50193000</v>
      </c>
      <c r="C624" s="23" t="s">
        <v>2310</v>
      </c>
      <c r="D624" s="24">
        <v>43049</v>
      </c>
      <c r="E624" s="23" t="s">
        <v>1935</v>
      </c>
      <c r="F624" s="23" t="s">
        <v>487</v>
      </c>
      <c r="G624" s="23" t="s">
        <v>352</v>
      </c>
      <c r="H624" s="25">
        <v>39018400</v>
      </c>
      <c r="I624" s="25">
        <v>39018400</v>
      </c>
      <c r="J624" s="23" t="s">
        <v>49</v>
      </c>
      <c r="K624" s="23" t="s">
        <v>1936</v>
      </c>
      <c r="L624" s="22" t="s">
        <v>1937</v>
      </c>
      <c r="M624" s="22" t="s">
        <v>1938</v>
      </c>
      <c r="N624" s="21">
        <v>3835465</v>
      </c>
      <c r="O624" s="26" t="s">
        <v>1939</v>
      </c>
      <c r="P624" s="23" t="s">
        <v>1940</v>
      </c>
      <c r="Q624" s="23" t="s">
        <v>2298</v>
      </c>
      <c r="R624" s="23" t="s">
        <v>1942</v>
      </c>
      <c r="S624" s="23" t="s">
        <v>1943</v>
      </c>
      <c r="T624" s="23" t="s">
        <v>2298</v>
      </c>
      <c r="U624" s="22" t="s">
        <v>1944</v>
      </c>
      <c r="V624" s="22" t="s">
        <v>2311</v>
      </c>
      <c r="W624" s="27" t="s">
        <v>2311</v>
      </c>
      <c r="X624" s="28">
        <v>43052</v>
      </c>
      <c r="Y624" s="23">
        <v>2017060093032</v>
      </c>
      <c r="Z624" s="23" t="s">
        <v>2311</v>
      </c>
      <c r="AA624" s="29">
        <f t="shared" si="9"/>
        <v>1</v>
      </c>
      <c r="AB624" s="22" t="s">
        <v>2312</v>
      </c>
      <c r="AC624" s="22" t="s">
        <v>317</v>
      </c>
      <c r="AD624" s="22" t="s">
        <v>45</v>
      </c>
      <c r="AE624" s="22" t="s">
        <v>2300</v>
      </c>
      <c r="AF624" s="23" t="s">
        <v>47</v>
      </c>
      <c r="AG624" s="23" t="s">
        <v>1948</v>
      </c>
    </row>
    <row r="625" spans="1:33" s="20" customFormat="1" ht="63" customHeight="1" x14ac:dyDescent="0.2">
      <c r="A625" s="21" t="s">
        <v>328</v>
      </c>
      <c r="B625" s="22">
        <v>50193000</v>
      </c>
      <c r="C625" s="23" t="s">
        <v>2313</v>
      </c>
      <c r="D625" s="24">
        <v>43049</v>
      </c>
      <c r="E625" s="23" t="s">
        <v>1935</v>
      </c>
      <c r="F625" s="23" t="s">
        <v>487</v>
      </c>
      <c r="G625" s="23" t="s">
        <v>352</v>
      </c>
      <c r="H625" s="25">
        <v>176493500</v>
      </c>
      <c r="I625" s="25">
        <v>176493500</v>
      </c>
      <c r="J625" s="23" t="s">
        <v>49</v>
      </c>
      <c r="K625" s="23" t="s">
        <v>1936</v>
      </c>
      <c r="L625" s="22" t="s">
        <v>1937</v>
      </c>
      <c r="M625" s="22" t="s">
        <v>1938</v>
      </c>
      <c r="N625" s="21">
        <v>3835465</v>
      </c>
      <c r="O625" s="26" t="s">
        <v>1939</v>
      </c>
      <c r="P625" s="23" t="s">
        <v>1940</v>
      </c>
      <c r="Q625" s="23" t="s">
        <v>2298</v>
      </c>
      <c r="R625" s="23" t="s">
        <v>1942</v>
      </c>
      <c r="S625" s="23" t="s">
        <v>1943</v>
      </c>
      <c r="T625" s="23" t="s">
        <v>2298</v>
      </c>
      <c r="U625" s="22" t="s">
        <v>1944</v>
      </c>
      <c r="V625" s="22" t="s">
        <v>2314</v>
      </c>
      <c r="W625" s="27" t="s">
        <v>2314</v>
      </c>
      <c r="X625" s="28">
        <v>43052</v>
      </c>
      <c r="Y625" s="23">
        <v>2017060093032</v>
      </c>
      <c r="Z625" s="23" t="s">
        <v>2314</v>
      </c>
      <c r="AA625" s="29">
        <f t="shared" si="9"/>
        <v>1</v>
      </c>
      <c r="AB625" s="22" t="s">
        <v>2315</v>
      </c>
      <c r="AC625" s="22" t="s">
        <v>317</v>
      </c>
      <c r="AD625" s="22" t="s">
        <v>45</v>
      </c>
      <c r="AE625" s="22" t="s">
        <v>2300</v>
      </c>
      <c r="AF625" s="23" t="s">
        <v>47</v>
      </c>
      <c r="AG625" s="23" t="s">
        <v>1948</v>
      </c>
    </row>
    <row r="626" spans="1:33" s="20" customFormat="1" ht="63" customHeight="1" x14ac:dyDescent="0.2">
      <c r="A626" s="21" t="s">
        <v>328</v>
      </c>
      <c r="B626" s="22">
        <v>50193000</v>
      </c>
      <c r="C626" s="23" t="s">
        <v>2316</v>
      </c>
      <c r="D626" s="24">
        <v>43049</v>
      </c>
      <c r="E626" s="23" t="s">
        <v>1935</v>
      </c>
      <c r="F626" s="23" t="s">
        <v>487</v>
      </c>
      <c r="G626" s="23" t="s">
        <v>352</v>
      </c>
      <c r="H626" s="25">
        <v>54157900</v>
      </c>
      <c r="I626" s="25">
        <v>54157900</v>
      </c>
      <c r="J626" s="23" t="s">
        <v>49</v>
      </c>
      <c r="K626" s="23" t="s">
        <v>1936</v>
      </c>
      <c r="L626" s="22" t="s">
        <v>1937</v>
      </c>
      <c r="M626" s="22" t="s">
        <v>1938</v>
      </c>
      <c r="N626" s="21">
        <v>3835465</v>
      </c>
      <c r="O626" s="26" t="s">
        <v>1939</v>
      </c>
      <c r="P626" s="23" t="s">
        <v>1940</v>
      </c>
      <c r="Q626" s="23" t="s">
        <v>2298</v>
      </c>
      <c r="R626" s="23" t="s">
        <v>1942</v>
      </c>
      <c r="S626" s="23" t="s">
        <v>1943</v>
      </c>
      <c r="T626" s="23" t="s">
        <v>2298</v>
      </c>
      <c r="U626" s="22" t="s">
        <v>1944</v>
      </c>
      <c r="V626" s="22" t="s">
        <v>2317</v>
      </c>
      <c r="W626" s="27" t="s">
        <v>2317</v>
      </c>
      <c r="X626" s="28">
        <v>43052</v>
      </c>
      <c r="Y626" s="23">
        <v>2017060093032</v>
      </c>
      <c r="Z626" s="23" t="s">
        <v>2317</v>
      </c>
      <c r="AA626" s="29">
        <f t="shared" si="9"/>
        <v>1</v>
      </c>
      <c r="AB626" s="22" t="s">
        <v>2254</v>
      </c>
      <c r="AC626" s="22" t="s">
        <v>317</v>
      </c>
      <c r="AD626" s="22" t="s">
        <v>45</v>
      </c>
      <c r="AE626" s="22" t="s">
        <v>2300</v>
      </c>
      <c r="AF626" s="23" t="s">
        <v>47</v>
      </c>
      <c r="AG626" s="23" t="s">
        <v>1948</v>
      </c>
    </row>
    <row r="627" spans="1:33" s="20" customFormat="1" ht="63" customHeight="1" x14ac:dyDescent="0.2">
      <c r="A627" s="21" t="s">
        <v>328</v>
      </c>
      <c r="B627" s="22">
        <v>50193000</v>
      </c>
      <c r="C627" s="23" t="s">
        <v>2318</v>
      </c>
      <c r="D627" s="24">
        <v>43049</v>
      </c>
      <c r="E627" s="23" t="s">
        <v>1935</v>
      </c>
      <c r="F627" s="23" t="s">
        <v>487</v>
      </c>
      <c r="G627" s="23" t="s">
        <v>352</v>
      </c>
      <c r="H627" s="25">
        <v>100792000</v>
      </c>
      <c r="I627" s="25">
        <v>100792000</v>
      </c>
      <c r="J627" s="23" t="s">
        <v>49</v>
      </c>
      <c r="K627" s="23" t="s">
        <v>1936</v>
      </c>
      <c r="L627" s="22" t="s">
        <v>1937</v>
      </c>
      <c r="M627" s="22" t="s">
        <v>1938</v>
      </c>
      <c r="N627" s="21">
        <v>3835465</v>
      </c>
      <c r="O627" s="26" t="s">
        <v>1939</v>
      </c>
      <c r="P627" s="23" t="s">
        <v>1940</v>
      </c>
      <c r="Q627" s="23" t="s">
        <v>2298</v>
      </c>
      <c r="R627" s="23" t="s">
        <v>1942</v>
      </c>
      <c r="S627" s="23" t="s">
        <v>1943</v>
      </c>
      <c r="T627" s="23" t="s">
        <v>2298</v>
      </c>
      <c r="U627" s="22" t="s">
        <v>1944</v>
      </c>
      <c r="V627" s="22" t="s">
        <v>2319</v>
      </c>
      <c r="W627" s="27" t="s">
        <v>2319</v>
      </c>
      <c r="X627" s="28">
        <v>43052</v>
      </c>
      <c r="Y627" s="23">
        <v>2017060093032</v>
      </c>
      <c r="Z627" s="23" t="s">
        <v>2319</v>
      </c>
      <c r="AA627" s="29">
        <f t="shared" si="9"/>
        <v>1</v>
      </c>
      <c r="AB627" s="22" t="s">
        <v>2257</v>
      </c>
      <c r="AC627" s="22" t="s">
        <v>317</v>
      </c>
      <c r="AD627" s="22" t="s">
        <v>45</v>
      </c>
      <c r="AE627" s="22" t="s">
        <v>2300</v>
      </c>
      <c r="AF627" s="23" t="s">
        <v>47</v>
      </c>
      <c r="AG627" s="23" t="s">
        <v>1948</v>
      </c>
    </row>
    <row r="628" spans="1:33" s="20" customFormat="1" ht="63" customHeight="1" x14ac:dyDescent="0.2">
      <c r="A628" s="21" t="s">
        <v>328</v>
      </c>
      <c r="B628" s="22">
        <v>50193000</v>
      </c>
      <c r="C628" s="23" t="s">
        <v>2320</v>
      </c>
      <c r="D628" s="24">
        <v>43049</v>
      </c>
      <c r="E628" s="23" t="s">
        <v>1935</v>
      </c>
      <c r="F628" s="23" t="s">
        <v>487</v>
      </c>
      <c r="G628" s="23" t="s">
        <v>352</v>
      </c>
      <c r="H628" s="25">
        <v>46190600</v>
      </c>
      <c r="I628" s="25">
        <v>46190600</v>
      </c>
      <c r="J628" s="23" t="s">
        <v>49</v>
      </c>
      <c r="K628" s="23" t="s">
        <v>1936</v>
      </c>
      <c r="L628" s="22" t="s">
        <v>1937</v>
      </c>
      <c r="M628" s="22" t="s">
        <v>1938</v>
      </c>
      <c r="N628" s="21">
        <v>3835465</v>
      </c>
      <c r="O628" s="26" t="s">
        <v>1939</v>
      </c>
      <c r="P628" s="23" t="s">
        <v>1940</v>
      </c>
      <c r="Q628" s="23" t="s">
        <v>2298</v>
      </c>
      <c r="R628" s="23" t="s">
        <v>1942</v>
      </c>
      <c r="S628" s="23" t="s">
        <v>1943</v>
      </c>
      <c r="T628" s="23" t="s">
        <v>2298</v>
      </c>
      <c r="U628" s="22" t="s">
        <v>1944</v>
      </c>
      <c r="V628" s="22" t="s">
        <v>2321</v>
      </c>
      <c r="W628" s="27" t="s">
        <v>2321</v>
      </c>
      <c r="X628" s="28">
        <v>43052</v>
      </c>
      <c r="Y628" s="23">
        <v>2017060093032</v>
      </c>
      <c r="Z628" s="23" t="s">
        <v>2321</v>
      </c>
      <c r="AA628" s="29">
        <f t="shared" si="9"/>
        <v>1</v>
      </c>
      <c r="AB628" s="22" t="s">
        <v>2322</v>
      </c>
      <c r="AC628" s="22" t="s">
        <v>317</v>
      </c>
      <c r="AD628" s="22" t="s">
        <v>45</v>
      </c>
      <c r="AE628" s="22" t="s">
        <v>2300</v>
      </c>
      <c r="AF628" s="23" t="s">
        <v>47</v>
      </c>
      <c r="AG628" s="23" t="s">
        <v>1948</v>
      </c>
    </row>
    <row r="629" spans="1:33" s="20" customFormat="1" ht="63" customHeight="1" x14ac:dyDescent="0.2">
      <c r="A629" s="21" t="s">
        <v>328</v>
      </c>
      <c r="B629" s="22">
        <v>50193000</v>
      </c>
      <c r="C629" s="23" t="s">
        <v>2323</v>
      </c>
      <c r="D629" s="24">
        <v>43049</v>
      </c>
      <c r="E629" s="23" t="s">
        <v>1935</v>
      </c>
      <c r="F629" s="23" t="s">
        <v>487</v>
      </c>
      <c r="G629" s="23" t="s">
        <v>352</v>
      </c>
      <c r="H629" s="25">
        <v>59397300</v>
      </c>
      <c r="I629" s="25">
        <v>59397300</v>
      </c>
      <c r="J629" s="23" t="s">
        <v>49</v>
      </c>
      <c r="K629" s="23" t="s">
        <v>1936</v>
      </c>
      <c r="L629" s="22" t="s">
        <v>1937</v>
      </c>
      <c r="M629" s="22" t="s">
        <v>1938</v>
      </c>
      <c r="N629" s="21">
        <v>3835465</v>
      </c>
      <c r="O629" s="26" t="s">
        <v>1939</v>
      </c>
      <c r="P629" s="23" t="s">
        <v>1940</v>
      </c>
      <c r="Q629" s="23" t="s">
        <v>2298</v>
      </c>
      <c r="R629" s="23" t="s">
        <v>1942</v>
      </c>
      <c r="S629" s="23" t="s">
        <v>1943</v>
      </c>
      <c r="T629" s="23" t="s">
        <v>2298</v>
      </c>
      <c r="U629" s="22" t="s">
        <v>1944</v>
      </c>
      <c r="V629" s="22" t="s">
        <v>2324</v>
      </c>
      <c r="W629" s="27" t="s">
        <v>2324</v>
      </c>
      <c r="X629" s="28">
        <v>43052</v>
      </c>
      <c r="Y629" s="23">
        <v>2017060093032</v>
      </c>
      <c r="Z629" s="23" t="s">
        <v>2324</v>
      </c>
      <c r="AA629" s="29">
        <f t="shared" si="9"/>
        <v>1</v>
      </c>
      <c r="AB629" s="22" t="s">
        <v>2281</v>
      </c>
      <c r="AC629" s="22" t="s">
        <v>317</v>
      </c>
      <c r="AD629" s="22" t="s">
        <v>45</v>
      </c>
      <c r="AE629" s="22" t="s">
        <v>2300</v>
      </c>
      <c r="AF629" s="23" t="s">
        <v>47</v>
      </c>
      <c r="AG629" s="23" t="s">
        <v>1948</v>
      </c>
    </row>
    <row r="630" spans="1:33" s="20" customFormat="1" ht="63" customHeight="1" x14ac:dyDescent="0.2">
      <c r="A630" s="21" t="s">
        <v>328</v>
      </c>
      <c r="B630" s="22">
        <v>50193000</v>
      </c>
      <c r="C630" s="23" t="s">
        <v>2325</v>
      </c>
      <c r="D630" s="24">
        <v>43049</v>
      </c>
      <c r="E630" s="23" t="s">
        <v>1935</v>
      </c>
      <c r="F630" s="23" t="s">
        <v>487</v>
      </c>
      <c r="G630" s="23" t="s">
        <v>352</v>
      </c>
      <c r="H630" s="25">
        <v>256362000</v>
      </c>
      <c r="I630" s="25">
        <v>256362000</v>
      </c>
      <c r="J630" s="23" t="s">
        <v>49</v>
      </c>
      <c r="K630" s="23" t="s">
        <v>1936</v>
      </c>
      <c r="L630" s="22" t="s">
        <v>1937</v>
      </c>
      <c r="M630" s="22" t="s">
        <v>1938</v>
      </c>
      <c r="N630" s="21">
        <v>3835465</v>
      </c>
      <c r="O630" s="26" t="s">
        <v>1939</v>
      </c>
      <c r="P630" s="23" t="s">
        <v>1940</v>
      </c>
      <c r="Q630" s="23" t="s">
        <v>2298</v>
      </c>
      <c r="R630" s="23" t="s">
        <v>1942</v>
      </c>
      <c r="S630" s="23" t="s">
        <v>1943</v>
      </c>
      <c r="T630" s="23" t="s">
        <v>2298</v>
      </c>
      <c r="U630" s="22" t="s">
        <v>1944</v>
      </c>
      <c r="V630" s="22" t="s">
        <v>2326</v>
      </c>
      <c r="W630" s="27" t="s">
        <v>2326</v>
      </c>
      <c r="X630" s="28">
        <v>43052</v>
      </c>
      <c r="Y630" s="23">
        <v>2017060093032</v>
      </c>
      <c r="Z630" s="23" t="s">
        <v>2326</v>
      </c>
      <c r="AA630" s="29">
        <f t="shared" si="9"/>
        <v>1</v>
      </c>
      <c r="AB630" s="22" t="s">
        <v>2287</v>
      </c>
      <c r="AC630" s="22" t="s">
        <v>317</v>
      </c>
      <c r="AD630" s="22" t="s">
        <v>45</v>
      </c>
      <c r="AE630" s="22" t="s">
        <v>2300</v>
      </c>
      <c r="AF630" s="23" t="s">
        <v>47</v>
      </c>
      <c r="AG630" s="23" t="s">
        <v>1948</v>
      </c>
    </row>
    <row r="631" spans="1:33" s="20" customFormat="1" ht="63" customHeight="1" x14ac:dyDescent="0.2">
      <c r="A631" s="21" t="s">
        <v>328</v>
      </c>
      <c r="B631" s="22">
        <v>85151603</v>
      </c>
      <c r="C631" s="23" t="s">
        <v>2327</v>
      </c>
      <c r="D631" s="24">
        <v>43049</v>
      </c>
      <c r="E631" s="23" t="s">
        <v>2328</v>
      </c>
      <c r="F631" s="23" t="s">
        <v>487</v>
      </c>
      <c r="G631" s="23" t="s">
        <v>352</v>
      </c>
      <c r="H631" s="25">
        <v>118817520</v>
      </c>
      <c r="I631" s="25">
        <v>118817520</v>
      </c>
      <c r="J631" s="23" t="s">
        <v>49</v>
      </c>
      <c r="K631" s="23" t="s">
        <v>1936</v>
      </c>
      <c r="L631" s="22" t="s">
        <v>1937</v>
      </c>
      <c r="M631" s="22" t="s">
        <v>1938</v>
      </c>
      <c r="N631" s="21">
        <v>3835465</v>
      </c>
      <c r="O631" s="26" t="s">
        <v>1939</v>
      </c>
      <c r="P631" s="23" t="s">
        <v>1940</v>
      </c>
      <c r="Q631" s="23" t="s">
        <v>2329</v>
      </c>
      <c r="R631" s="23" t="s">
        <v>2330</v>
      </c>
      <c r="S631" s="23" t="s">
        <v>2331</v>
      </c>
      <c r="T631" s="23" t="s">
        <v>2329</v>
      </c>
      <c r="U631" s="22" t="s">
        <v>2332</v>
      </c>
      <c r="V631" s="22">
        <v>7927</v>
      </c>
      <c r="W631" s="27">
        <v>7927</v>
      </c>
      <c r="X631" s="28">
        <v>43048</v>
      </c>
      <c r="Y631" s="23">
        <v>2017060093032</v>
      </c>
      <c r="Z631" s="23">
        <v>4600007771</v>
      </c>
      <c r="AA631" s="29">
        <f t="shared" si="9"/>
        <v>1</v>
      </c>
      <c r="AB631" s="22" t="s">
        <v>2281</v>
      </c>
      <c r="AC631" s="22" t="s">
        <v>317</v>
      </c>
      <c r="AD631" s="22" t="s">
        <v>45</v>
      </c>
      <c r="AE631" s="22" t="s">
        <v>2333</v>
      </c>
      <c r="AF631" s="23" t="s">
        <v>47</v>
      </c>
      <c r="AG631" s="23" t="s">
        <v>1948</v>
      </c>
    </row>
    <row r="632" spans="1:33" s="20" customFormat="1" ht="63" customHeight="1" x14ac:dyDescent="0.2">
      <c r="A632" s="21" t="s">
        <v>328</v>
      </c>
      <c r="B632" s="22">
        <v>85151603</v>
      </c>
      <c r="C632" s="23" t="s">
        <v>2334</v>
      </c>
      <c r="D632" s="24">
        <v>43049</v>
      </c>
      <c r="E632" s="23" t="s">
        <v>2328</v>
      </c>
      <c r="F632" s="23" t="s">
        <v>487</v>
      </c>
      <c r="G632" s="23" t="s">
        <v>352</v>
      </c>
      <c r="H632" s="25">
        <v>119381264</v>
      </c>
      <c r="I632" s="25">
        <v>119381264</v>
      </c>
      <c r="J632" s="23" t="s">
        <v>49</v>
      </c>
      <c r="K632" s="23" t="s">
        <v>1936</v>
      </c>
      <c r="L632" s="22" t="s">
        <v>1937</v>
      </c>
      <c r="M632" s="22" t="s">
        <v>1938</v>
      </c>
      <c r="N632" s="21">
        <v>3835465</v>
      </c>
      <c r="O632" s="26" t="s">
        <v>1939</v>
      </c>
      <c r="P632" s="23" t="s">
        <v>1940</v>
      </c>
      <c r="Q632" s="23" t="s">
        <v>2329</v>
      </c>
      <c r="R632" s="23" t="s">
        <v>2330</v>
      </c>
      <c r="S632" s="23" t="s">
        <v>2331</v>
      </c>
      <c r="T632" s="23" t="s">
        <v>2329</v>
      </c>
      <c r="U632" s="22" t="s">
        <v>2332</v>
      </c>
      <c r="V632" s="22">
        <v>7928</v>
      </c>
      <c r="W632" s="27">
        <v>7928</v>
      </c>
      <c r="X632" s="28">
        <v>43048</v>
      </c>
      <c r="Y632" s="23">
        <v>2017060093032</v>
      </c>
      <c r="Z632" s="23">
        <v>4600007781</v>
      </c>
      <c r="AA632" s="29">
        <f t="shared" si="9"/>
        <v>1</v>
      </c>
      <c r="AB632" s="22" t="s">
        <v>2335</v>
      </c>
      <c r="AC632" s="22" t="s">
        <v>317</v>
      </c>
      <c r="AD632" s="22" t="s">
        <v>45</v>
      </c>
      <c r="AE632" s="22" t="s">
        <v>2333</v>
      </c>
      <c r="AF632" s="23" t="s">
        <v>47</v>
      </c>
      <c r="AG632" s="23" t="s">
        <v>1948</v>
      </c>
    </row>
    <row r="633" spans="1:33" s="20" customFormat="1" ht="63" customHeight="1" x14ac:dyDescent="0.2">
      <c r="A633" s="21" t="s">
        <v>328</v>
      </c>
      <c r="B633" s="22">
        <v>85151603</v>
      </c>
      <c r="C633" s="23" t="s">
        <v>2336</v>
      </c>
      <c r="D633" s="24">
        <v>43049</v>
      </c>
      <c r="E633" s="23" t="s">
        <v>2328</v>
      </c>
      <c r="F633" s="23" t="s">
        <v>487</v>
      </c>
      <c r="G633" s="23" t="s">
        <v>352</v>
      </c>
      <c r="H633" s="25">
        <v>68050000</v>
      </c>
      <c r="I633" s="25">
        <v>68050000</v>
      </c>
      <c r="J633" s="23" t="s">
        <v>49</v>
      </c>
      <c r="K633" s="23" t="s">
        <v>1936</v>
      </c>
      <c r="L633" s="22" t="s">
        <v>1937</v>
      </c>
      <c r="M633" s="22" t="s">
        <v>1938</v>
      </c>
      <c r="N633" s="21">
        <v>3835465</v>
      </c>
      <c r="O633" s="26" t="s">
        <v>1939</v>
      </c>
      <c r="P633" s="23" t="s">
        <v>1940</v>
      </c>
      <c r="Q633" s="23" t="s">
        <v>2329</v>
      </c>
      <c r="R633" s="23" t="s">
        <v>2330</v>
      </c>
      <c r="S633" s="23" t="s">
        <v>2331</v>
      </c>
      <c r="T633" s="23" t="s">
        <v>2329</v>
      </c>
      <c r="U633" s="22" t="s">
        <v>2332</v>
      </c>
      <c r="V633" s="22">
        <v>7925</v>
      </c>
      <c r="W633" s="27">
        <v>7925</v>
      </c>
      <c r="X633" s="28">
        <v>43048</v>
      </c>
      <c r="Y633" s="23">
        <v>2017060093032</v>
      </c>
      <c r="Z633" s="23">
        <v>4600007786</v>
      </c>
      <c r="AA633" s="29">
        <f t="shared" si="9"/>
        <v>1</v>
      </c>
      <c r="AB633" s="22" t="s">
        <v>2251</v>
      </c>
      <c r="AC633" s="22" t="s">
        <v>317</v>
      </c>
      <c r="AD633" s="22" t="s">
        <v>45</v>
      </c>
      <c r="AE633" s="22" t="s">
        <v>2333</v>
      </c>
      <c r="AF633" s="23" t="s">
        <v>47</v>
      </c>
      <c r="AG633" s="23" t="s">
        <v>1948</v>
      </c>
    </row>
    <row r="634" spans="1:33" s="20" customFormat="1" ht="63" customHeight="1" x14ac:dyDescent="0.2">
      <c r="A634" s="21" t="s">
        <v>328</v>
      </c>
      <c r="B634" s="22">
        <v>85151603</v>
      </c>
      <c r="C634" s="23" t="s">
        <v>2337</v>
      </c>
      <c r="D634" s="24">
        <v>43049</v>
      </c>
      <c r="E634" s="23" t="s">
        <v>2328</v>
      </c>
      <c r="F634" s="23" t="s">
        <v>487</v>
      </c>
      <c r="G634" s="23" t="s">
        <v>352</v>
      </c>
      <c r="H634" s="25">
        <v>133200048</v>
      </c>
      <c r="I634" s="25">
        <v>133200048</v>
      </c>
      <c r="J634" s="23" t="s">
        <v>49</v>
      </c>
      <c r="K634" s="23" t="s">
        <v>1936</v>
      </c>
      <c r="L634" s="22" t="s">
        <v>1937</v>
      </c>
      <c r="M634" s="22" t="s">
        <v>1938</v>
      </c>
      <c r="N634" s="21">
        <v>3835465</v>
      </c>
      <c r="O634" s="26" t="s">
        <v>1939</v>
      </c>
      <c r="P634" s="23" t="s">
        <v>1940</v>
      </c>
      <c r="Q634" s="23" t="s">
        <v>2329</v>
      </c>
      <c r="R634" s="23" t="s">
        <v>2330</v>
      </c>
      <c r="S634" s="23" t="s">
        <v>2331</v>
      </c>
      <c r="T634" s="23" t="s">
        <v>2329</v>
      </c>
      <c r="U634" s="22" t="s">
        <v>2332</v>
      </c>
      <c r="V634" s="22">
        <v>7924</v>
      </c>
      <c r="W634" s="27">
        <v>7924</v>
      </c>
      <c r="X634" s="28">
        <v>43048</v>
      </c>
      <c r="Y634" s="23">
        <v>2017060093032</v>
      </c>
      <c r="Z634" s="23">
        <v>4600007827</v>
      </c>
      <c r="AA634" s="29">
        <f t="shared" si="9"/>
        <v>1</v>
      </c>
      <c r="AB634" s="22" t="s">
        <v>2338</v>
      </c>
      <c r="AC634" s="22" t="s">
        <v>317</v>
      </c>
      <c r="AD634" s="22" t="s">
        <v>45</v>
      </c>
      <c r="AE634" s="22" t="s">
        <v>2333</v>
      </c>
      <c r="AF634" s="23" t="s">
        <v>47</v>
      </c>
      <c r="AG634" s="23" t="s">
        <v>1948</v>
      </c>
    </row>
    <row r="635" spans="1:33" s="20" customFormat="1" ht="63" customHeight="1" x14ac:dyDescent="0.2">
      <c r="A635" s="21" t="s">
        <v>328</v>
      </c>
      <c r="B635" s="22">
        <v>85151603</v>
      </c>
      <c r="C635" s="23" t="s">
        <v>2339</v>
      </c>
      <c r="D635" s="24">
        <v>43049</v>
      </c>
      <c r="E635" s="23" t="s">
        <v>2328</v>
      </c>
      <c r="F635" s="23" t="s">
        <v>487</v>
      </c>
      <c r="G635" s="23" t="s">
        <v>352</v>
      </c>
      <c r="H635" s="25">
        <v>98225616</v>
      </c>
      <c r="I635" s="25">
        <v>98225616</v>
      </c>
      <c r="J635" s="23" t="s">
        <v>49</v>
      </c>
      <c r="K635" s="23" t="s">
        <v>1936</v>
      </c>
      <c r="L635" s="22" t="s">
        <v>1937</v>
      </c>
      <c r="M635" s="22" t="s">
        <v>1938</v>
      </c>
      <c r="N635" s="21">
        <v>3835465</v>
      </c>
      <c r="O635" s="26" t="s">
        <v>1939</v>
      </c>
      <c r="P635" s="23" t="s">
        <v>1940</v>
      </c>
      <c r="Q635" s="23" t="s">
        <v>2329</v>
      </c>
      <c r="R635" s="23" t="s">
        <v>2330</v>
      </c>
      <c r="S635" s="23" t="s">
        <v>2331</v>
      </c>
      <c r="T635" s="23" t="s">
        <v>2329</v>
      </c>
      <c r="U635" s="22" t="s">
        <v>2332</v>
      </c>
      <c r="V635" s="22">
        <v>7923</v>
      </c>
      <c r="W635" s="27">
        <v>7923</v>
      </c>
      <c r="X635" s="28">
        <v>43048</v>
      </c>
      <c r="Y635" s="23">
        <v>2017060093032</v>
      </c>
      <c r="Z635" s="23">
        <v>4600007817</v>
      </c>
      <c r="AA635" s="29">
        <f t="shared" si="9"/>
        <v>1</v>
      </c>
      <c r="AB635" s="22" t="s">
        <v>2239</v>
      </c>
      <c r="AC635" s="22" t="s">
        <v>317</v>
      </c>
      <c r="AD635" s="22" t="s">
        <v>45</v>
      </c>
      <c r="AE635" s="22" t="s">
        <v>2333</v>
      </c>
      <c r="AF635" s="23" t="s">
        <v>47</v>
      </c>
      <c r="AG635" s="23" t="s">
        <v>1948</v>
      </c>
    </row>
    <row r="636" spans="1:33" s="20" customFormat="1" ht="63" customHeight="1" x14ac:dyDescent="0.2">
      <c r="A636" s="21" t="s">
        <v>328</v>
      </c>
      <c r="B636" s="22">
        <v>80801015</v>
      </c>
      <c r="C636" s="23" t="s">
        <v>2340</v>
      </c>
      <c r="D636" s="24">
        <v>43102</v>
      </c>
      <c r="E636" s="23" t="s">
        <v>2341</v>
      </c>
      <c r="F636" s="23" t="s">
        <v>487</v>
      </c>
      <c r="G636" s="23" t="s">
        <v>352</v>
      </c>
      <c r="H636" s="25">
        <v>1099581129</v>
      </c>
      <c r="I636" s="25">
        <v>1099581129</v>
      </c>
      <c r="J636" s="23" t="s">
        <v>49</v>
      </c>
      <c r="K636" s="23" t="s">
        <v>1936</v>
      </c>
      <c r="L636" s="22" t="s">
        <v>1937</v>
      </c>
      <c r="M636" s="22" t="s">
        <v>1938</v>
      </c>
      <c r="N636" s="21">
        <v>3835465</v>
      </c>
      <c r="O636" s="26" t="s">
        <v>1939</v>
      </c>
      <c r="P636" s="23" t="s">
        <v>1940</v>
      </c>
      <c r="Q636" s="23" t="s">
        <v>2342</v>
      </c>
      <c r="R636" s="23" t="s">
        <v>2343</v>
      </c>
      <c r="S636" s="23">
        <v>20158001</v>
      </c>
      <c r="T636" s="23" t="s">
        <v>2344</v>
      </c>
      <c r="U636" s="22" t="s">
        <v>2345</v>
      </c>
      <c r="V636" s="22" t="s">
        <v>2346</v>
      </c>
      <c r="W636" s="27" t="s">
        <v>2346</v>
      </c>
      <c r="X636" s="28">
        <v>43053</v>
      </c>
      <c r="Y636" s="23">
        <v>2017060093032</v>
      </c>
      <c r="Z636" s="23" t="s">
        <v>2346</v>
      </c>
      <c r="AA636" s="29">
        <f t="shared" si="9"/>
        <v>1</v>
      </c>
      <c r="AB636" s="22" t="s">
        <v>2347</v>
      </c>
      <c r="AC636" s="22" t="s">
        <v>317</v>
      </c>
      <c r="AD636" s="22" t="s">
        <v>45</v>
      </c>
      <c r="AE636" s="22" t="s">
        <v>2348</v>
      </c>
      <c r="AF636" s="23" t="s">
        <v>47</v>
      </c>
      <c r="AG636" s="23" t="s">
        <v>1948</v>
      </c>
    </row>
    <row r="637" spans="1:33" s="20" customFormat="1" ht="63" customHeight="1" x14ac:dyDescent="0.2">
      <c r="A637" s="21" t="s">
        <v>328</v>
      </c>
      <c r="B637" s="22">
        <v>80161500</v>
      </c>
      <c r="C637" s="23" t="s">
        <v>2349</v>
      </c>
      <c r="D637" s="24">
        <v>43102</v>
      </c>
      <c r="E637" s="23" t="s">
        <v>2350</v>
      </c>
      <c r="F637" s="23" t="s">
        <v>487</v>
      </c>
      <c r="G637" s="23" t="s">
        <v>352</v>
      </c>
      <c r="H637" s="25">
        <v>2509158203</v>
      </c>
      <c r="I637" s="25">
        <v>2509158203</v>
      </c>
      <c r="J637" s="23" t="s">
        <v>49</v>
      </c>
      <c r="K637" s="23" t="s">
        <v>1936</v>
      </c>
      <c r="L637" s="22" t="s">
        <v>1937</v>
      </c>
      <c r="M637" s="22" t="s">
        <v>1938</v>
      </c>
      <c r="N637" s="21">
        <v>3835465</v>
      </c>
      <c r="O637" s="26" t="s">
        <v>1939</v>
      </c>
      <c r="P637" s="23" t="s">
        <v>1940</v>
      </c>
      <c r="Q637" s="23" t="s">
        <v>2351</v>
      </c>
      <c r="R637" s="23" t="s">
        <v>2352</v>
      </c>
      <c r="S637" s="23" t="s">
        <v>1943</v>
      </c>
      <c r="T637" s="23" t="s">
        <v>2353</v>
      </c>
      <c r="U637" s="22" t="s">
        <v>2354</v>
      </c>
      <c r="V637" s="22" t="s">
        <v>2355</v>
      </c>
      <c r="W637" s="27" t="s">
        <v>2355</v>
      </c>
      <c r="X637" s="28">
        <v>43053</v>
      </c>
      <c r="Y637" s="23">
        <v>2017060093032</v>
      </c>
      <c r="Z637" s="23" t="s">
        <v>2355</v>
      </c>
      <c r="AA637" s="29">
        <f t="shared" si="9"/>
        <v>1</v>
      </c>
      <c r="AB637" s="22" t="s">
        <v>2356</v>
      </c>
      <c r="AC637" s="22" t="s">
        <v>317</v>
      </c>
      <c r="AD637" s="22" t="s">
        <v>45</v>
      </c>
      <c r="AE637" s="22" t="s">
        <v>2357</v>
      </c>
      <c r="AF637" s="23" t="s">
        <v>47</v>
      </c>
      <c r="AG637" s="23" t="s">
        <v>1948</v>
      </c>
    </row>
    <row r="638" spans="1:33" s="20" customFormat="1" ht="63" customHeight="1" x14ac:dyDescent="0.2">
      <c r="A638" s="21" t="s">
        <v>328</v>
      </c>
      <c r="B638" s="22">
        <v>90121500</v>
      </c>
      <c r="C638" s="23" t="s">
        <v>2358</v>
      </c>
      <c r="D638" s="24">
        <v>43011</v>
      </c>
      <c r="E638" s="23" t="s">
        <v>2359</v>
      </c>
      <c r="F638" s="23" t="s">
        <v>487</v>
      </c>
      <c r="G638" s="23" t="s">
        <v>352</v>
      </c>
      <c r="H638" s="25">
        <v>10000000</v>
      </c>
      <c r="I638" s="25">
        <v>10000000</v>
      </c>
      <c r="J638" s="23" t="s">
        <v>49</v>
      </c>
      <c r="K638" s="23" t="s">
        <v>1936</v>
      </c>
      <c r="L638" s="22" t="s">
        <v>2360</v>
      </c>
      <c r="M638" s="22" t="s">
        <v>1938</v>
      </c>
      <c r="N638" s="21" t="s">
        <v>2361</v>
      </c>
      <c r="O638" s="26" t="s">
        <v>2362</v>
      </c>
      <c r="P638" s="23"/>
      <c r="Q638" s="23"/>
      <c r="R638" s="23"/>
      <c r="S638" s="23"/>
      <c r="T638" s="23"/>
      <c r="U638" s="22"/>
      <c r="V638" s="22">
        <v>7571</v>
      </c>
      <c r="W638" s="27">
        <v>7571</v>
      </c>
      <c r="X638" s="28">
        <v>43013</v>
      </c>
      <c r="Y638" s="23">
        <v>2017060092935</v>
      </c>
      <c r="Z638" s="23">
        <v>4600007506</v>
      </c>
      <c r="AA638" s="29">
        <f t="shared" si="9"/>
        <v>1</v>
      </c>
      <c r="AB638" s="22" t="s">
        <v>2363</v>
      </c>
      <c r="AC638" s="22" t="s">
        <v>317</v>
      </c>
      <c r="AD638" s="22" t="s">
        <v>45</v>
      </c>
      <c r="AE638" s="22" t="s">
        <v>2364</v>
      </c>
      <c r="AF638" s="23" t="s">
        <v>47</v>
      </c>
      <c r="AG638" s="23" t="s">
        <v>1948</v>
      </c>
    </row>
    <row r="639" spans="1:33" s="20" customFormat="1" ht="63" customHeight="1" x14ac:dyDescent="0.2">
      <c r="A639" s="21" t="s">
        <v>329</v>
      </c>
      <c r="B639" s="22">
        <v>93141500</v>
      </c>
      <c r="C639" s="23" t="s">
        <v>2365</v>
      </c>
      <c r="D639" s="24">
        <v>43252</v>
      </c>
      <c r="E639" s="23" t="s">
        <v>2366</v>
      </c>
      <c r="F639" s="23" t="s">
        <v>2367</v>
      </c>
      <c r="G639" s="23" t="s">
        <v>352</v>
      </c>
      <c r="H639" s="25">
        <f>+(30041666.6666667)*1</f>
        <v>30041666.666666701</v>
      </c>
      <c r="I639" s="25">
        <v>30041667</v>
      </c>
      <c r="J639" s="23" t="s">
        <v>347</v>
      </c>
      <c r="K639" s="23" t="s">
        <v>45</v>
      </c>
      <c r="L639" s="22" t="s">
        <v>2368</v>
      </c>
      <c r="M639" s="22" t="s">
        <v>2369</v>
      </c>
      <c r="N639" s="21" t="s">
        <v>2370</v>
      </c>
      <c r="O639" s="26" t="s">
        <v>2371</v>
      </c>
      <c r="P639" s="23" t="s">
        <v>2372</v>
      </c>
      <c r="Q639" s="23" t="s">
        <v>2373</v>
      </c>
      <c r="R639" s="23" t="s">
        <v>2374</v>
      </c>
      <c r="S639" s="23">
        <v>70063001</v>
      </c>
      <c r="T639" s="23" t="s">
        <v>2375</v>
      </c>
      <c r="U639" s="22" t="s">
        <v>2376</v>
      </c>
      <c r="V639" s="22"/>
      <c r="W639" s="27"/>
      <c r="X639" s="28"/>
      <c r="Y639" s="23"/>
      <c r="Z639" s="23"/>
      <c r="AA639" s="29" t="str">
        <f t="shared" si="9"/>
        <v/>
      </c>
      <c r="AB639" s="22"/>
      <c r="AC639" s="22"/>
      <c r="AD639" s="22"/>
      <c r="AE639" s="22" t="s">
        <v>2377</v>
      </c>
      <c r="AF639" s="23" t="s">
        <v>47</v>
      </c>
      <c r="AG639" s="23" t="s">
        <v>2378</v>
      </c>
    </row>
    <row r="640" spans="1:33" s="20" customFormat="1" ht="63" customHeight="1" x14ac:dyDescent="0.2">
      <c r="A640" s="21" t="s">
        <v>329</v>
      </c>
      <c r="B640" s="22">
        <v>93141500</v>
      </c>
      <c r="C640" s="23" t="s">
        <v>2379</v>
      </c>
      <c r="D640" s="24">
        <v>43252</v>
      </c>
      <c r="E640" s="23" t="s">
        <v>2380</v>
      </c>
      <c r="F640" s="23" t="s">
        <v>362</v>
      </c>
      <c r="G640" s="23" t="s">
        <v>352</v>
      </c>
      <c r="H640" s="25">
        <f>+(30041666.6666667)*3</f>
        <v>90125000.000000104</v>
      </c>
      <c r="I640" s="25">
        <v>90125000</v>
      </c>
      <c r="J640" s="23" t="s">
        <v>347</v>
      </c>
      <c r="K640" s="23" t="s">
        <v>45</v>
      </c>
      <c r="L640" s="22" t="s">
        <v>2368</v>
      </c>
      <c r="M640" s="22" t="s">
        <v>2369</v>
      </c>
      <c r="N640" s="21" t="s">
        <v>2381</v>
      </c>
      <c r="O640" s="26" t="s">
        <v>2371</v>
      </c>
      <c r="P640" s="23" t="s">
        <v>2372</v>
      </c>
      <c r="Q640" s="23" t="s">
        <v>2373</v>
      </c>
      <c r="R640" s="23" t="s">
        <v>2374</v>
      </c>
      <c r="S640" s="23">
        <v>70073001</v>
      </c>
      <c r="T640" s="23" t="s">
        <v>2375</v>
      </c>
      <c r="U640" s="22" t="s">
        <v>2376</v>
      </c>
      <c r="V640" s="22"/>
      <c r="W640" s="27"/>
      <c r="X640" s="28"/>
      <c r="Y640" s="23"/>
      <c r="Z640" s="23"/>
      <c r="AA640" s="29" t="str">
        <f t="shared" si="9"/>
        <v/>
      </c>
      <c r="AB640" s="22"/>
      <c r="AC640" s="22"/>
      <c r="AD640" s="22"/>
      <c r="AE640" s="22" t="s">
        <v>2377</v>
      </c>
      <c r="AF640" s="23" t="s">
        <v>47</v>
      </c>
      <c r="AG640" s="23" t="s">
        <v>2378</v>
      </c>
    </row>
    <row r="641" spans="1:33" s="20" customFormat="1" ht="63" customHeight="1" x14ac:dyDescent="0.2">
      <c r="A641" s="21" t="s">
        <v>329</v>
      </c>
      <c r="B641" s="22">
        <v>93141500</v>
      </c>
      <c r="C641" s="23" t="s">
        <v>2382</v>
      </c>
      <c r="D641" s="24">
        <v>43252</v>
      </c>
      <c r="E641" s="23" t="s">
        <v>2366</v>
      </c>
      <c r="F641" s="23" t="s">
        <v>362</v>
      </c>
      <c r="G641" s="23" t="s">
        <v>352</v>
      </c>
      <c r="H641" s="25">
        <f>+(30041666.6666667)*2</f>
        <v>60083333.333333403</v>
      </c>
      <c r="I641" s="25">
        <v>60083333</v>
      </c>
      <c r="J641" s="23" t="s">
        <v>347</v>
      </c>
      <c r="K641" s="23" t="s">
        <v>45</v>
      </c>
      <c r="L641" s="22" t="s">
        <v>2368</v>
      </c>
      <c r="M641" s="22" t="s">
        <v>2369</v>
      </c>
      <c r="N641" s="21" t="s">
        <v>2381</v>
      </c>
      <c r="O641" s="26" t="s">
        <v>2371</v>
      </c>
      <c r="P641" s="23" t="s">
        <v>2372</v>
      </c>
      <c r="Q641" s="23" t="s">
        <v>2373</v>
      </c>
      <c r="R641" s="23" t="s">
        <v>2374</v>
      </c>
      <c r="S641" s="23">
        <v>70073001</v>
      </c>
      <c r="T641" s="23" t="s">
        <v>2375</v>
      </c>
      <c r="U641" s="22" t="s">
        <v>2376</v>
      </c>
      <c r="V641" s="22"/>
      <c r="W641" s="27"/>
      <c r="X641" s="28"/>
      <c r="Y641" s="23"/>
      <c r="Z641" s="23"/>
      <c r="AA641" s="29" t="str">
        <f t="shared" si="9"/>
        <v/>
      </c>
      <c r="AB641" s="22"/>
      <c r="AC641" s="22"/>
      <c r="AD641" s="22"/>
      <c r="AE641" s="22" t="s">
        <v>2377</v>
      </c>
      <c r="AF641" s="23" t="s">
        <v>47</v>
      </c>
      <c r="AG641" s="23" t="s">
        <v>2378</v>
      </c>
    </row>
    <row r="642" spans="1:33" s="20" customFormat="1" ht="63" customHeight="1" x14ac:dyDescent="0.2">
      <c r="A642" s="21" t="s">
        <v>329</v>
      </c>
      <c r="B642" s="22">
        <v>93141500</v>
      </c>
      <c r="C642" s="23" t="s">
        <v>2383</v>
      </c>
      <c r="D642" s="24">
        <v>43252</v>
      </c>
      <c r="E642" s="23" t="s">
        <v>2366</v>
      </c>
      <c r="F642" s="23" t="s">
        <v>362</v>
      </c>
      <c r="G642" s="23" t="s">
        <v>352</v>
      </c>
      <c r="H642" s="25">
        <f>+(30041666.6666667)*4</f>
        <v>120166666.66666681</v>
      </c>
      <c r="I642" s="25">
        <v>120166667</v>
      </c>
      <c r="J642" s="23" t="s">
        <v>347</v>
      </c>
      <c r="K642" s="23" t="s">
        <v>45</v>
      </c>
      <c r="L642" s="22" t="s">
        <v>2368</v>
      </c>
      <c r="M642" s="22" t="s">
        <v>2369</v>
      </c>
      <c r="N642" s="21" t="s">
        <v>2381</v>
      </c>
      <c r="O642" s="26" t="s">
        <v>2371</v>
      </c>
      <c r="P642" s="23" t="s">
        <v>2372</v>
      </c>
      <c r="Q642" s="23" t="s">
        <v>2373</v>
      </c>
      <c r="R642" s="23" t="s">
        <v>2374</v>
      </c>
      <c r="S642" s="23">
        <v>70073001</v>
      </c>
      <c r="T642" s="23" t="s">
        <v>2375</v>
      </c>
      <c r="U642" s="22" t="s">
        <v>2376</v>
      </c>
      <c r="V642" s="22"/>
      <c r="W642" s="27"/>
      <c r="X642" s="28"/>
      <c r="Y642" s="23"/>
      <c r="Z642" s="23"/>
      <c r="AA642" s="29" t="str">
        <f t="shared" si="9"/>
        <v/>
      </c>
      <c r="AB642" s="22"/>
      <c r="AC642" s="22"/>
      <c r="AD642" s="22"/>
      <c r="AE642" s="22" t="s">
        <v>2377</v>
      </c>
      <c r="AF642" s="23" t="s">
        <v>47</v>
      </c>
      <c r="AG642" s="23" t="s">
        <v>2378</v>
      </c>
    </row>
    <row r="643" spans="1:33" s="20" customFormat="1" ht="63" customHeight="1" x14ac:dyDescent="0.2">
      <c r="A643" s="21" t="s">
        <v>329</v>
      </c>
      <c r="B643" s="22">
        <v>93141500</v>
      </c>
      <c r="C643" s="23" t="s">
        <v>2384</v>
      </c>
      <c r="D643" s="24">
        <v>43252</v>
      </c>
      <c r="E643" s="23" t="s">
        <v>2366</v>
      </c>
      <c r="F643" s="23" t="s">
        <v>362</v>
      </c>
      <c r="G643" s="23" t="s">
        <v>352</v>
      </c>
      <c r="H643" s="25">
        <f>+(30041666.6666667)*3</f>
        <v>90125000.000000104</v>
      </c>
      <c r="I643" s="25">
        <v>90125000</v>
      </c>
      <c r="J643" s="23" t="s">
        <v>347</v>
      </c>
      <c r="K643" s="23" t="s">
        <v>45</v>
      </c>
      <c r="L643" s="22" t="s">
        <v>2368</v>
      </c>
      <c r="M643" s="22" t="s">
        <v>2369</v>
      </c>
      <c r="N643" s="21" t="s">
        <v>2381</v>
      </c>
      <c r="O643" s="26" t="s">
        <v>2371</v>
      </c>
      <c r="P643" s="23" t="s">
        <v>2372</v>
      </c>
      <c r="Q643" s="23" t="s">
        <v>2373</v>
      </c>
      <c r="R643" s="23" t="s">
        <v>2374</v>
      </c>
      <c r="S643" s="23">
        <v>70073001</v>
      </c>
      <c r="T643" s="23" t="s">
        <v>2375</v>
      </c>
      <c r="U643" s="22" t="s">
        <v>2376</v>
      </c>
      <c r="V643" s="22"/>
      <c r="W643" s="27"/>
      <c r="X643" s="28"/>
      <c r="Y643" s="23"/>
      <c r="Z643" s="23"/>
      <c r="AA643" s="29" t="str">
        <f t="shared" si="9"/>
        <v/>
      </c>
      <c r="AB643" s="22"/>
      <c r="AC643" s="22"/>
      <c r="AD643" s="22"/>
      <c r="AE643" s="22" t="s">
        <v>2377</v>
      </c>
      <c r="AF643" s="23" t="s">
        <v>47</v>
      </c>
      <c r="AG643" s="23" t="s">
        <v>2378</v>
      </c>
    </row>
    <row r="644" spans="1:33" s="20" customFormat="1" ht="63" customHeight="1" x14ac:dyDescent="0.2">
      <c r="A644" s="21" t="s">
        <v>329</v>
      </c>
      <c r="B644" s="22">
        <v>93141500</v>
      </c>
      <c r="C644" s="23" t="s">
        <v>2385</v>
      </c>
      <c r="D644" s="24">
        <v>43252</v>
      </c>
      <c r="E644" s="23" t="s">
        <v>2366</v>
      </c>
      <c r="F644" s="23" t="s">
        <v>362</v>
      </c>
      <c r="G644" s="23" t="s">
        <v>352</v>
      </c>
      <c r="H644" s="25">
        <f>+(30041666.6666667)*2</f>
        <v>60083333.333333403</v>
      </c>
      <c r="I644" s="25">
        <v>60083333</v>
      </c>
      <c r="J644" s="23" t="s">
        <v>347</v>
      </c>
      <c r="K644" s="23" t="s">
        <v>45</v>
      </c>
      <c r="L644" s="22" t="s">
        <v>2368</v>
      </c>
      <c r="M644" s="22" t="s">
        <v>2369</v>
      </c>
      <c r="N644" s="21" t="s">
        <v>2381</v>
      </c>
      <c r="O644" s="26" t="s">
        <v>2371</v>
      </c>
      <c r="P644" s="23" t="s">
        <v>2372</v>
      </c>
      <c r="Q644" s="23" t="s">
        <v>2373</v>
      </c>
      <c r="R644" s="23" t="s">
        <v>2374</v>
      </c>
      <c r="S644" s="23">
        <v>70073001</v>
      </c>
      <c r="T644" s="23" t="s">
        <v>2375</v>
      </c>
      <c r="U644" s="22" t="s">
        <v>2376</v>
      </c>
      <c r="V644" s="22"/>
      <c r="W644" s="27"/>
      <c r="X644" s="28"/>
      <c r="Y644" s="23"/>
      <c r="Z644" s="23"/>
      <c r="AA644" s="29" t="str">
        <f t="shared" si="9"/>
        <v/>
      </c>
      <c r="AB644" s="22"/>
      <c r="AC644" s="22"/>
      <c r="AD644" s="22"/>
      <c r="AE644" s="22" t="s">
        <v>2377</v>
      </c>
      <c r="AF644" s="23" t="s">
        <v>47</v>
      </c>
      <c r="AG644" s="23" t="s">
        <v>2378</v>
      </c>
    </row>
    <row r="645" spans="1:33" s="20" customFormat="1" ht="63" customHeight="1" x14ac:dyDescent="0.2">
      <c r="A645" s="21" t="s">
        <v>329</v>
      </c>
      <c r="B645" s="22">
        <v>93141500</v>
      </c>
      <c r="C645" s="23" t="s">
        <v>2386</v>
      </c>
      <c r="D645" s="24">
        <v>43252</v>
      </c>
      <c r="E645" s="23" t="s">
        <v>2366</v>
      </c>
      <c r="F645" s="23" t="s">
        <v>362</v>
      </c>
      <c r="G645" s="23" t="s">
        <v>352</v>
      </c>
      <c r="H645" s="25">
        <f>+(30041666.6666667)*2</f>
        <v>60083333.333333403</v>
      </c>
      <c r="I645" s="25">
        <v>60083333</v>
      </c>
      <c r="J645" s="23" t="s">
        <v>347</v>
      </c>
      <c r="K645" s="23" t="s">
        <v>45</v>
      </c>
      <c r="L645" s="22" t="s">
        <v>2368</v>
      </c>
      <c r="M645" s="22" t="s">
        <v>2369</v>
      </c>
      <c r="N645" s="21" t="s">
        <v>2381</v>
      </c>
      <c r="O645" s="26" t="s">
        <v>2371</v>
      </c>
      <c r="P645" s="23" t="s">
        <v>2372</v>
      </c>
      <c r="Q645" s="23" t="s">
        <v>2373</v>
      </c>
      <c r="R645" s="23" t="s">
        <v>2374</v>
      </c>
      <c r="S645" s="23">
        <v>70073001</v>
      </c>
      <c r="T645" s="23" t="s">
        <v>2375</v>
      </c>
      <c r="U645" s="22" t="s">
        <v>2376</v>
      </c>
      <c r="V645" s="22"/>
      <c r="W645" s="27"/>
      <c r="X645" s="28"/>
      <c r="Y645" s="23"/>
      <c r="Z645" s="23"/>
      <c r="AA645" s="29" t="str">
        <f t="shared" si="9"/>
        <v/>
      </c>
      <c r="AB645" s="22"/>
      <c r="AC645" s="22"/>
      <c r="AD645" s="22"/>
      <c r="AE645" s="22" t="s">
        <v>2377</v>
      </c>
      <c r="AF645" s="23" t="s">
        <v>47</v>
      </c>
      <c r="AG645" s="23" t="s">
        <v>2378</v>
      </c>
    </row>
    <row r="646" spans="1:33" s="20" customFormat="1" ht="63" customHeight="1" x14ac:dyDescent="0.2">
      <c r="A646" s="21" t="s">
        <v>329</v>
      </c>
      <c r="B646" s="22">
        <v>93141500</v>
      </c>
      <c r="C646" s="23" t="s">
        <v>2387</v>
      </c>
      <c r="D646" s="24">
        <v>43252</v>
      </c>
      <c r="E646" s="23" t="s">
        <v>2366</v>
      </c>
      <c r="F646" s="23" t="s">
        <v>362</v>
      </c>
      <c r="G646" s="23" t="s">
        <v>352</v>
      </c>
      <c r="H646" s="25">
        <f>+(30041666.6666667)*3</f>
        <v>90125000.000000104</v>
      </c>
      <c r="I646" s="25">
        <v>90125000</v>
      </c>
      <c r="J646" s="23" t="s">
        <v>347</v>
      </c>
      <c r="K646" s="23" t="s">
        <v>45</v>
      </c>
      <c r="L646" s="22" t="s">
        <v>2368</v>
      </c>
      <c r="M646" s="22" t="s">
        <v>2369</v>
      </c>
      <c r="N646" s="21" t="s">
        <v>2381</v>
      </c>
      <c r="O646" s="26" t="s">
        <v>2371</v>
      </c>
      <c r="P646" s="23" t="s">
        <v>2372</v>
      </c>
      <c r="Q646" s="23" t="s">
        <v>2373</v>
      </c>
      <c r="R646" s="23" t="s">
        <v>2374</v>
      </c>
      <c r="S646" s="23">
        <v>70073001</v>
      </c>
      <c r="T646" s="23" t="s">
        <v>2375</v>
      </c>
      <c r="U646" s="22" t="s">
        <v>2376</v>
      </c>
      <c r="V646" s="22"/>
      <c r="W646" s="27"/>
      <c r="X646" s="28"/>
      <c r="Y646" s="23"/>
      <c r="Z646" s="23"/>
      <c r="AA646" s="29" t="str">
        <f t="shared" si="9"/>
        <v/>
      </c>
      <c r="AB646" s="22"/>
      <c r="AC646" s="22"/>
      <c r="AD646" s="22"/>
      <c r="AE646" s="22" t="s">
        <v>2377</v>
      </c>
      <c r="AF646" s="23" t="s">
        <v>47</v>
      </c>
      <c r="AG646" s="23" t="s">
        <v>2378</v>
      </c>
    </row>
    <row r="647" spans="1:33" s="20" customFormat="1" ht="63" customHeight="1" x14ac:dyDescent="0.2">
      <c r="A647" s="21" t="s">
        <v>329</v>
      </c>
      <c r="B647" s="22">
        <v>93141500</v>
      </c>
      <c r="C647" s="23" t="s">
        <v>2388</v>
      </c>
      <c r="D647" s="24">
        <v>43252</v>
      </c>
      <c r="E647" s="23" t="s">
        <v>2366</v>
      </c>
      <c r="F647" s="23" t="s">
        <v>362</v>
      </c>
      <c r="G647" s="23" t="s">
        <v>352</v>
      </c>
      <c r="H647" s="25">
        <f>+(30041666.6666667)*4</f>
        <v>120166666.66666681</v>
      </c>
      <c r="I647" s="25">
        <v>120166667</v>
      </c>
      <c r="J647" s="23" t="s">
        <v>347</v>
      </c>
      <c r="K647" s="23" t="s">
        <v>45</v>
      </c>
      <c r="L647" s="22" t="s">
        <v>2368</v>
      </c>
      <c r="M647" s="22" t="s">
        <v>2369</v>
      </c>
      <c r="N647" s="21" t="s">
        <v>2381</v>
      </c>
      <c r="O647" s="26" t="s">
        <v>2371</v>
      </c>
      <c r="P647" s="23" t="s">
        <v>2372</v>
      </c>
      <c r="Q647" s="23" t="s">
        <v>2373</v>
      </c>
      <c r="R647" s="23" t="s">
        <v>2374</v>
      </c>
      <c r="S647" s="23">
        <v>70073001</v>
      </c>
      <c r="T647" s="23" t="s">
        <v>2375</v>
      </c>
      <c r="U647" s="22" t="s">
        <v>2376</v>
      </c>
      <c r="V647" s="22"/>
      <c r="W647" s="27"/>
      <c r="X647" s="28"/>
      <c r="Y647" s="23"/>
      <c r="Z647" s="23"/>
      <c r="AA647" s="29" t="str">
        <f t="shared" si="9"/>
        <v/>
      </c>
      <c r="AB647" s="22"/>
      <c r="AC647" s="22"/>
      <c r="AD647" s="22"/>
      <c r="AE647" s="22" t="s">
        <v>2377</v>
      </c>
      <c r="AF647" s="23" t="s">
        <v>47</v>
      </c>
      <c r="AG647" s="23" t="s">
        <v>2378</v>
      </c>
    </row>
    <row r="648" spans="1:33" s="20" customFormat="1" ht="63" customHeight="1" x14ac:dyDescent="0.2">
      <c r="A648" s="21" t="s">
        <v>329</v>
      </c>
      <c r="B648" s="22">
        <v>93141500</v>
      </c>
      <c r="C648" s="23" t="s">
        <v>2389</v>
      </c>
      <c r="D648" s="24">
        <v>43191</v>
      </c>
      <c r="E648" s="23" t="s">
        <v>2390</v>
      </c>
      <c r="F648" s="23" t="s">
        <v>348</v>
      </c>
      <c r="G648" s="23" t="s">
        <v>352</v>
      </c>
      <c r="H648" s="25">
        <v>100000000</v>
      </c>
      <c r="I648" s="25">
        <v>100000000</v>
      </c>
      <c r="J648" s="23" t="s">
        <v>347</v>
      </c>
      <c r="K648" s="23" t="s">
        <v>45</v>
      </c>
      <c r="L648" s="22" t="s">
        <v>2368</v>
      </c>
      <c r="M648" s="22" t="s">
        <v>2369</v>
      </c>
      <c r="N648" s="21" t="s">
        <v>2381</v>
      </c>
      <c r="O648" s="26" t="s">
        <v>2371</v>
      </c>
      <c r="P648" s="23" t="s">
        <v>2391</v>
      </c>
      <c r="Q648" s="23" t="s">
        <v>2392</v>
      </c>
      <c r="R648" s="23" t="s">
        <v>2393</v>
      </c>
      <c r="S648" s="23">
        <v>70062001</v>
      </c>
      <c r="T648" s="23" t="s">
        <v>2394</v>
      </c>
      <c r="U648" s="22" t="s">
        <v>2395</v>
      </c>
      <c r="V648" s="22"/>
      <c r="W648" s="27"/>
      <c r="X648" s="28"/>
      <c r="Y648" s="23"/>
      <c r="Z648" s="23"/>
      <c r="AA648" s="29" t="str">
        <f t="shared" si="9"/>
        <v/>
      </c>
      <c r="AB648" s="22"/>
      <c r="AC648" s="22"/>
      <c r="AD648" s="22"/>
      <c r="AE648" s="22" t="s">
        <v>2396</v>
      </c>
      <c r="AF648" s="23" t="s">
        <v>47</v>
      </c>
      <c r="AG648" s="23" t="s">
        <v>2378</v>
      </c>
    </row>
    <row r="649" spans="1:33" s="20" customFormat="1" ht="63" customHeight="1" x14ac:dyDescent="0.2">
      <c r="A649" s="21" t="s">
        <v>329</v>
      </c>
      <c r="B649" s="22">
        <v>93141500</v>
      </c>
      <c r="C649" s="23" t="s">
        <v>2397</v>
      </c>
      <c r="D649" s="24">
        <v>43160</v>
      </c>
      <c r="E649" s="23" t="s">
        <v>2398</v>
      </c>
      <c r="F649" s="23" t="s">
        <v>533</v>
      </c>
      <c r="G649" s="23" t="s">
        <v>352</v>
      </c>
      <c r="H649" s="25">
        <v>560000000</v>
      </c>
      <c r="I649" s="25">
        <v>560000000</v>
      </c>
      <c r="J649" s="23" t="s">
        <v>347</v>
      </c>
      <c r="K649" s="23" t="s">
        <v>45</v>
      </c>
      <c r="L649" s="22" t="s">
        <v>2399</v>
      </c>
      <c r="M649" s="22" t="s">
        <v>2369</v>
      </c>
      <c r="N649" s="21" t="s">
        <v>2381</v>
      </c>
      <c r="O649" s="26" t="s">
        <v>2371</v>
      </c>
      <c r="P649" s="23" t="s">
        <v>2391</v>
      </c>
      <c r="Q649" s="23" t="s">
        <v>2400</v>
      </c>
      <c r="R649" s="23" t="s">
        <v>2401</v>
      </c>
      <c r="S649" s="23">
        <v>70057001</v>
      </c>
      <c r="T649" s="23" t="s">
        <v>2402</v>
      </c>
      <c r="U649" s="22" t="s">
        <v>2403</v>
      </c>
      <c r="V649" s="22"/>
      <c r="W649" s="27"/>
      <c r="X649" s="28"/>
      <c r="Y649" s="23"/>
      <c r="Z649" s="23"/>
      <c r="AA649" s="29" t="str">
        <f t="shared" si="9"/>
        <v/>
      </c>
      <c r="AB649" s="22"/>
      <c r="AC649" s="22"/>
      <c r="AD649" s="22"/>
      <c r="AE649" s="22" t="s">
        <v>2404</v>
      </c>
      <c r="AF649" s="23" t="s">
        <v>47</v>
      </c>
      <c r="AG649" s="23" t="s">
        <v>2378</v>
      </c>
    </row>
    <row r="650" spans="1:33" s="20" customFormat="1" ht="63" customHeight="1" x14ac:dyDescent="0.2">
      <c r="A650" s="21" t="s">
        <v>329</v>
      </c>
      <c r="B650" s="22">
        <v>93141500</v>
      </c>
      <c r="C650" s="23" t="s">
        <v>2405</v>
      </c>
      <c r="D650" s="24">
        <v>43101</v>
      </c>
      <c r="E650" s="23" t="s">
        <v>2406</v>
      </c>
      <c r="F650" s="23" t="s">
        <v>349</v>
      </c>
      <c r="G650" s="23" t="s">
        <v>352</v>
      </c>
      <c r="H650" s="25">
        <v>25000000</v>
      </c>
      <c r="I650" s="25">
        <v>25000000</v>
      </c>
      <c r="J650" s="23" t="s">
        <v>347</v>
      </c>
      <c r="K650" s="23" t="s">
        <v>45</v>
      </c>
      <c r="L650" s="22" t="s">
        <v>2399</v>
      </c>
      <c r="M650" s="22" t="s">
        <v>2369</v>
      </c>
      <c r="N650" s="21" t="s">
        <v>2381</v>
      </c>
      <c r="O650" s="26" t="s">
        <v>2371</v>
      </c>
      <c r="P650" s="23"/>
      <c r="Q650" s="23"/>
      <c r="R650" s="23"/>
      <c r="S650" s="23"/>
      <c r="T650" s="23"/>
      <c r="U650" s="22"/>
      <c r="V650" s="22"/>
      <c r="W650" s="27"/>
      <c r="X650" s="28"/>
      <c r="Y650" s="23"/>
      <c r="Z650" s="23"/>
      <c r="AA650" s="29" t="str">
        <f t="shared" si="9"/>
        <v/>
      </c>
      <c r="AB650" s="22"/>
      <c r="AC650" s="22"/>
      <c r="AD650" s="22" t="s">
        <v>2407</v>
      </c>
      <c r="AE650" s="22" t="s">
        <v>2408</v>
      </c>
      <c r="AF650" s="23" t="s">
        <v>47</v>
      </c>
      <c r="AG650" s="23" t="s">
        <v>2378</v>
      </c>
    </row>
    <row r="651" spans="1:33" s="20" customFormat="1" ht="63" customHeight="1" x14ac:dyDescent="0.2">
      <c r="A651" s="21" t="s">
        <v>329</v>
      </c>
      <c r="B651" s="22">
        <v>93141500</v>
      </c>
      <c r="C651" s="23" t="s">
        <v>2409</v>
      </c>
      <c r="D651" s="24">
        <v>43160</v>
      </c>
      <c r="E651" s="23" t="s">
        <v>2410</v>
      </c>
      <c r="F651" s="23" t="s">
        <v>533</v>
      </c>
      <c r="G651" s="23" t="s">
        <v>2411</v>
      </c>
      <c r="H651" s="25">
        <v>736000000</v>
      </c>
      <c r="I651" s="25">
        <v>736000000</v>
      </c>
      <c r="J651" s="23" t="s">
        <v>2412</v>
      </c>
      <c r="K651" s="23" t="s">
        <v>2413</v>
      </c>
      <c r="L651" s="22" t="s">
        <v>2368</v>
      </c>
      <c r="M651" s="22" t="s">
        <v>2369</v>
      </c>
      <c r="N651" s="21" t="s">
        <v>2381</v>
      </c>
      <c r="O651" s="26" t="s">
        <v>2371</v>
      </c>
      <c r="P651" s="23" t="s">
        <v>2414</v>
      </c>
      <c r="Q651" s="23" t="s">
        <v>2415</v>
      </c>
      <c r="R651" s="23" t="s">
        <v>2416</v>
      </c>
      <c r="S651" s="23">
        <v>70060001</v>
      </c>
      <c r="T651" s="23" t="s">
        <v>2417</v>
      </c>
      <c r="U651" s="22" t="s">
        <v>2418</v>
      </c>
      <c r="V651" s="22"/>
      <c r="W651" s="27"/>
      <c r="X651" s="28"/>
      <c r="Y651" s="23"/>
      <c r="Z651" s="23"/>
      <c r="AA651" s="29" t="str">
        <f t="shared" si="9"/>
        <v/>
      </c>
      <c r="AB651" s="22"/>
      <c r="AC651" s="22"/>
      <c r="AD651" s="22"/>
      <c r="AE651" s="22" t="s">
        <v>2419</v>
      </c>
      <c r="AF651" s="23" t="s">
        <v>47</v>
      </c>
      <c r="AG651" s="23" t="s">
        <v>2378</v>
      </c>
    </row>
    <row r="652" spans="1:33" s="20" customFormat="1" ht="63" customHeight="1" x14ac:dyDescent="0.2">
      <c r="A652" s="21" t="s">
        <v>329</v>
      </c>
      <c r="B652" s="22">
        <v>93141500</v>
      </c>
      <c r="C652" s="23" t="s">
        <v>2420</v>
      </c>
      <c r="D652" s="24">
        <v>43191</v>
      </c>
      <c r="E652" s="23" t="s">
        <v>2390</v>
      </c>
      <c r="F652" s="23" t="s">
        <v>533</v>
      </c>
      <c r="G652" s="23" t="s">
        <v>2411</v>
      </c>
      <c r="H652" s="25">
        <v>136000000</v>
      </c>
      <c r="I652" s="25">
        <v>136000000</v>
      </c>
      <c r="J652" s="23" t="s">
        <v>2412</v>
      </c>
      <c r="K652" s="23" t="s">
        <v>124</v>
      </c>
      <c r="L652" s="22" t="s">
        <v>2368</v>
      </c>
      <c r="M652" s="22" t="s">
        <v>2369</v>
      </c>
      <c r="N652" s="21" t="s">
        <v>2381</v>
      </c>
      <c r="O652" s="26" t="s">
        <v>2371</v>
      </c>
      <c r="P652" s="23" t="s">
        <v>2372</v>
      </c>
      <c r="Q652" s="23" t="s">
        <v>2421</v>
      </c>
      <c r="R652" s="23" t="s">
        <v>2422</v>
      </c>
      <c r="S652" s="23">
        <v>70063001</v>
      </c>
      <c r="T652" s="23" t="s">
        <v>2421</v>
      </c>
      <c r="U652" s="22" t="s">
        <v>2423</v>
      </c>
      <c r="V652" s="22"/>
      <c r="W652" s="27"/>
      <c r="X652" s="28"/>
      <c r="Y652" s="23"/>
      <c r="Z652" s="23"/>
      <c r="AA652" s="29" t="str">
        <f t="shared" ref="AA652:AA715" si="10">+IF(AND(W652="",X652="",Y652="",Z652=""),"",IF(AND(W652&lt;&gt;"",X652="",Y652="",Z652=""),0%,IF(AND(W652&lt;&gt;"",X652&lt;&gt;"",Y652="",Z652=""),33%,IF(AND(W652&lt;&gt;"",X652&lt;&gt;"",Y652&lt;&gt;"",Z652=""),66%,IF(AND(W652&lt;&gt;"",X652&lt;&gt;"",Y652&lt;&gt;"",Z652&lt;&gt;""),100%,"Información incompleta")))))</f>
        <v/>
      </c>
      <c r="AB652" s="22"/>
      <c r="AC652" s="22"/>
      <c r="AD652" s="22"/>
      <c r="AE652" s="22" t="s">
        <v>2424</v>
      </c>
      <c r="AF652" s="23" t="s">
        <v>47</v>
      </c>
      <c r="AG652" s="23" t="s">
        <v>2378</v>
      </c>
    </row>
    <row r="653" spans="1:33" s="20" customFormat="1" ht="63" customHeight="1" x14ac:dyDescent="0.2">
      <c r="A653" s="21" t="s">
        <v>329</v>
      </c>
      <c r="B653" s="22">
        <v>93141500</v>
      </c>
      <c r="C653" s="23" t="s">
        <v>2425</v>
      </c>
      <c r="D653" s="24">
        <v>43191</v>
      </c>
      <c r="E653" s="23" t="s">
        <v>2390</v>
      </c>
      <c r="F653" s="23" t="s">
        <v>533</v>
      </c>
      <c r="G653" s="23" t="s">
        <v>352</v>
      </c>
      <c r="H653" s="25">
        <v>329000000</v>
      </c>
      <c r="I653" s="25">
        <v>329000000</v>
      </c>
      <c r="J653" s="23" t="s">
        <v>347</v>
      </c>
      <c r="K653" s="23" t="s">
        <v>124</v>
      </c>
      <c r="L653" s="22" t="s">
        <v>2399</v>
      </c>
      <c r="M653" s="22" t="s">
        <v>2369</v>
      </c>
      <c r="N653" s="21" t="s">
        <v>2381</v>
      </c>
      <c r="O653" s="26" t="s">
        <v>2371</v>
      </c>
      <c r="P653" s="23" t="s">
        <v>2426</v>
      </c>
      <c r="Q653" s="23" t="s">
        <v>2427</v>
      </c>
      <c r="R653" s="23" t="s">
        <v>2428</v>
      </c>
      <c r="S653" s="23">
        <v>70066001</v>
      </c>
      <c r="T653" s="23" t="s">
        <v>2427</v>
      </c>
      <c r="U653" s="22" t="s">
        <v>2429</v>
      </c>
      <c r="V653" s="22"/>
      <c r="W653" s="27"/>
      <c r="X653" s="28"/>
      <c r="Y653" s="23"/>
      <c r="Z653" s="23"/>
      <c r="AA653" s="29" t="str">
        <f t="shared" si="10"/>
        <v/>
      </c>
      <c r="AB653" s="22"/>
      <c r="AC653" s="22"/>
      <c r="AD653" s="22"/>
      <c r="AE653" s="22" t="s">
        <v>2424</v>
      </c>
      <c r="AF653" s="23" t="s">
        <v>47</v>
      </c>
      <c r="AG653" s="23" t="s">
        <v>2378</v>
      </c>
    </row>
    <row r="654" spans="1:33" s="20" customFormat="1" ht="63" customHeight="1" x14ac:dyDescent="0.2">
      <c r="A654" s="21" t="s">
        <v>329</v>
      </c>
      <c r="B654" s="22">
        <v>93141500</v>
      </c>
      <c r="C654" s="23" t="s">
        <v>2430</v>
      </c>
      <c r="D654" s="24">
        <v>43344</v>
      </c>
      <c r="E654" s="23" t="s">
        <v>2431</v>
      </c>
      <c r="F654" s="23" t="s">
        <v>780</v>
      </c>
      <c r="G654" s="23" t="s">
        <v>352</v>
      </c>
      <c r="H654" s="25">
        <v>75000000</v>
      </c>
      <c r="I654" s="25">
        <v>75000000</v>
      </c>
      <c r="J654" s="23" t="s">
        <v>347</v>
      </c>
      <c r="K654" s="23" t="s">
        <v>45</v>
      </c>
      <c r="L654" s="22" t="s">
        <v>2399</v>
      </c>
      <c r="M654" s="22" t="s">
        <v>2369</v>
      </c>
      <c r="N654" s="21" t="s">
        <v>2370</v>
      </c>
      <c r="O654" s="26" t="s">
        <v>2371</v>
      </c>
      <c r="P654" s="23" t="s">
        <v>2391</v>
      </c>
      <c r="Q654" s="23" t="s">
        <v>2432</v>
      </c>
      <c r="R654" s="23" t="s">
        <v>2393</v>
      </c>
      <c r="S654" s="23">
        <v>70062001</v>
      </c>
      <c r="T654" s="23" t="s">
        <v>2432</v>
      </c>
      <c r="U654" s="22" t="s">
        <v>2433</v>
      </c>
      <c r="V654" s="22"/>
      <c r="W654" s="27"/>
      <c r="X654" s="28"/>
      <c r="Y654" s="23"/>
      <c r="Z654" s="23"/>
      <c r="AA654" s="29" t="str">
        <f t="shared" si="10"/>
        <v/>
      </c>
      <c r="AB654" s="22"/>
      <c r="AC654" s="22"/>
      <c r="AD654" s="22"/>
      <c r="AE654" s="22" t="s">
        <v>2434</v>
      </c>
      <c r="AF654" s="23" t="s">
        <v>47</v>
      </c>
      <c r="AG654" s="23" t="s">
        <v>2378</v>
      </c>
    </row>
    <row r="655" spans="1:33" s="20" customFormat="1" ht="63" customHeight="1" x14ac:dyDescent="0.2">
      <c r="A655" s="21" t="s">
        <v>329</v>
      </c>
      <c r="B655" s="22">
        <v>93141501</v>
      </c>
      <c r="C655" s="23" t="s">
        <v>2435</v>
      </c>
      <c r="D655" s="24">
        <v>43313</v>
      </c>
      <c r="E655" s="23" t="s">
        <v>486</v>
      </c>
      <c r="F655" s="23" t="s">
        <v>780</v>
      </c>
      <c r="G655" s="23" t="s">
        <v>352</v>
      </c>
      <c r="H655" s="25">
        <v>75000000</v>
      </c>
      <c r="I655" s="25">
        <v>75000000</v>
      </c>
      <c r="J655" s="23" t="s">
        <v>2412</v>
      </c>
      <c r="K655" s="23" t="s">
        <v>124</v>
      </c>
      <c r="L655" s="22" t="s">
        <v>2399</v>
      </c>
      <c r="M655" s="22" t="s">
        <v>2369</v>
      </c>
      <c r="N655" s="21" t="s">
        <v>2381</v>
      </c>
      <c r="O655" s="26" t="s">
        <v>2371</v>
      </c>
      <c r="P655" s="23" t="s">
        <v>2391</v>
      </c>
      <c r="Q655" s="23" t="s">
        <v>2432</v>
      </c>
      <c r="R655" s="23" t="s">
        <v>2393</v>
      </c>
      <c r="S655" s="23">
        <v>70062001</v>
      </c>
      <c r="T655" s="23" t="s">
        <v>2432</v>
      </c>
      <c r="U655" s="22" t="s">
        <v>2436</v>
      </c>
      <c r="V655" s="22"/>
      <c r="W655" s="27"/>
      <c r="X655" s="28"/>
      <c r="Y655" s="23"/>
      <c r="Z655" s="23"/>
      <c r="AA655" s="29" t="str">
        <f t="shared" si="10"/>
        <v/>
      </c>
      <c r="AB655" s="22"/>
      <c r="AC655" s="22"/>
      <c r="AD655" s="22"/>
      <c r="AE655" s="22" t="s">
        <v>2434</v>
      </c>
      <c r="AF655" s="23" t="s">
        <v>47</v>
      </c>
      <c r="AG655" s="23" t="s">
        <v>2378</v>
      </c>
    </row>
    <row r="656" spans="1:33" s="20" customFormat="1" ht="63" customHeight="1" x14ac:dyDescent="0.2">
      <c r="A656" s="21" t="s">
        <v>329</v>
      </c>
      <c r="B656" s="22">
        <v>93141500</v>
      </c>
      <c r="C656" s="23" t="s">
        <v>2437</v>
      </c>
      <c r="D656" s="24">
        <v>43252</v>
      </c>
      <c r="E656" s="23" t="s">
        <v>2366</v>
      </c>
      <c r="F656" s="23" t="s">
        <v>837</v>
      </c>
      <c r="G656" s="23" t="s">
        <v>352</v>
      </c>
      <c r="H656" s="25">
        <v>100000000</v>
      </c>
      <c r="I656" s="25">
        <v>100000000</v>
      </c>
      <c r="J656" s="23" t="s">
        <v>347</v>
      </c>
      <c r="K656" s="23" t="s">
        <v>45</v>
      </c>
      <c r="L656" s="22" t="s">
        <v>2399</v>
      </c>
      <c r="M656" s="22" t="s">
        <v>2369</v>
      </c>
      <c r="N656" s="21" t="s">
        <v>2381</v>
      </c>
      <c r="O656" s="26" t="s">
        <v>2371</v>
      </c>
      <c r="P656" s="23" t="s">
        <v>2391</v>
      </c>
      <c r="Q656" s="23" t="s">
        <v>2438</v>
      </c>
      <c r="R656" s="23" t="s">
        <v>2393</v>
      </c>
      <c r="S656" s="23">
        <v>70062001</v>
      </c>
      <c r="T656" s="23" t="s">
        <v>2438</v>
      </c>
      <c r="U656" s="22" t="s">
        <v>2439</v>
      </c>
      <c r="V656" s="22"/>
      <c r="W656" s="27"/>
      <c r="X656" s="28"/>
      <c r="Y656" s="23"/>
      <c r="Z656" s="23"/>
      <c r="AA656" s="29" t="str">
        <f t="shared" si="10"/>
        <v/>
      </c>
      <c r="AB656" s="22"/>
      <c r="AC656" s="22"/>
      <c r="AD656" s="22"/>
      <c r="AE656" s="22" t="s">
        <v>2434</v>
      </c>
      <c r="AF656" s="23" t="s">
        <v>47</v>
      </c>
      <c r="AG656" s="23" t="s">
        <v>2378</v>
      </c>
    </row>
    <row r="657" spans="1:33" s="20" customFormat="1" ht="63" customHeight="1" x14ac:dyDescent="0.2">
      <c r="A657" s="21" t="s">
        <v>329</v>
      </c>
      <c r="B657" s="22">
        <v>93141500</v>
      </c>
      <c r="C657" s="23" t="s">
        <v>2440</v>
      </c>
      <c r="D657" s="24">
        <v>43252</v>
      </c>
      <c r="E657" s="23" t="s">
        <v>2366</v>
      </c>
      <c r="F657" s="23" t="s">
        <v>353</v>
      </c>
      <c r="G657" s="23" t="s">
        <v>352</v>
      </c>
      <c r="H657" s="25">
        <f>65000000+390000000+131000000</f>
        <v>586000000</v>
      </c>
      <c r="I657" s="25">
        <v>586000000</v>
      </c>
      <c r="J657" s="23" t="s">
        <v>347</v>
      </c>
      <c r="K657" s="23" t="s">
        <v>45</v>
      </c>
      <c r="L657" s="22" t="s">
        <v>2399</v>
      </c>
      <c r="M657" s="22" t="s">
        <v>2369</v>
      </c>
      <c r="N657" s="21" t="s">
        <v>2381</v>
      </c>
      <c r="O657" s="26" t="s">
        <v>2371</v>
      </c>
      <c r="P657" s="23" t="s">
        <v>2391</v>
      </c>
      <c r="Q657" s="23" t="s">
        <v>2441</v>
      </c>
      <c r="R657" s="23" t="s">
        <v>2442</v>
      </c>
      <c r="S657" s="23" t="s">
        <v>2443</v>
      </c>
      <c r="T657" s="23" t="s">
        <v>2444</v>
      </c>
      <c r="U657" s="22" t="s">
        <v>2445</v>
      </c>
      <c r="V657" s="22"/>
      <c r="W657" s="27"/>
      <c r="X657" s="28"/>
      <c r="Y657" s="23"/>
      <c r="Z657" s="23"/>
      <c r="AA657" s="29" t="str">
        <f t="shared" si="10"/>
        <v/>
      </c>
      <c r="AB657" s="22"/>
      <c r="AC657" s="22"/>
      <c r="AD657" s="22"/>
      <c r="AE657" s="22" t="s">
        <v>2434</v>
      </c>
      <c r="AF657" s="23" t="s">
        <v>47</v>
      </c>
      <c r="AG657" s="23" t="s">
        <v>2378</v>
      </c>
    </row>
    <row r="658" spans="1:33" s="20" customFormat="1" ht="63" customHeight="1" x14ac:dyDescent="0.2">
      <c r="A658" s="21" t="s">
        <v>329</v>
      </c>
      <c r="B658" s="22">
        <v>93141500</v>
      </c>
      <c r="C658" s="23" t="s">
        <v>2446</v>
      </c>
      <c r="D658" s="24">
        <v>43160</v>
      </c>
      <c r="E658" s="23" t="s">
        <v>345</v>
      </c>
      <c r="F658" s="23" t="s">
        <v>780</v>
      </c>
      <c r="G658" s="23" t="s">
        <v>352</v>
      </c>
      <c r="H658" s="25">
        <v>72000000</v>
      </c>
      <c r="I658" s="25">
        <v>72000000</v>
      </c>
      <c r="J658" s="23" t="s">
        <v>347</v>
      </c>
      <c r="K658" s="23" t="s">
        <v>45</v>
      </c>
      <c r="L658" s="22" t="s">
        <v>2399</v>
      </c>
      <c r="M658" s="22" t="s">
        <v>2369</v>
      </c>
      <c r="N658" s="21" t="s">
        <v>2381</v>
      </c>
      <c r="O658" s="26" t="s">
        <v>2371</v>
      </c>
      <c r="P658" s="23" t="s">
        <v>2391</v>
      </c>
      <c r="Q658" s="23" t="s">
        <v>2432</v>
      </c>
      <c r="R658" s="23" t="s">
        <v>2393</v>
      </c>
      <c r="S658" s="23">
        <v>70062001</v>
      </c>
      <c r="T658" s="23" t="s">
        <v>2432</v>
      </c>
      <c r="U658" s="22" t="s">
        <v>2447</v>
      </c>
      <c r="V658" s="22"/>
      <c r="W658" s="27"/>
      <c r="X658" s="28"/>
      <c r="Y658" s="23"/>
      <c r="Z658" s="23"/>
      <c r="AA658" s="29" t="str">
        <f t="shared" si="10"/>
        <v/>
      </c>
      <c r="AB658" s="22"/>
      <c r="AC658" s="22"/>
      <c r="AD658" s="22"/>
      <c r="AE658" s="22" t="s">
        <v>2434</v>
      </c>
      <c r="AF658" s="23" t="s">
        <v>47</v>
      </c>
      <c r="AG658" s="23" t="s">
        <v>2378</v>
      </c>
    </row>
    <row r="659" spans="1:33" s="20" customFormat="1" ht="63" customHeight="1" x14ac:dyDescent="0.2">
      <c r="A659" s="21" t="s">
        <v>329</v>
      </c>
      <c r="B659" s="22">
        <v>93141500</v>
      </c>
      <c r="C659" s="23" t="s">
        <v>2448</v>
      </c>
      <c r="D659" s="24">
        <v>42783</v>
      </c>
      <c r="E659" s="23" t="s">
        <v>340</v>
      </c>
      <c r="F659" s="23" t="s">
        <v>353</v>
      </c>
      <c r="G659" s="23" t="s">
        <v>352</v>
      </c>
      <c r="H659" s="25">
        <v>1190000000</v>
      </c>
      <c r="I659" s="25">
        <v>357000000</v>
      </c>
      <c r="J659" s="23" t="s">
        <v>49</v>
      </c>
      <c r="K659" s="23" t="s">
        <v>346</v>
      </c>
      <c r="L659" s="22" t="s">
        <v>2368</v>
      </c>
      <c r="M659" s="22" t="s">
        <v>2449</v>
      </c>
      <c r="N659" s="21" t="s">
        <v>2381</v>
      </c>
      <c r="O659" s="26" t="s">
        <v>2371</v>
      </c>
      <c r="P659" s="23" t="s">
        <v>2391</v>
      </c>
      <c r="Q659" s="23" t="s">
        <v>2392</v>
      </c>
      <c r="R659" s="23" t="s">
        <v>2393</v>
      </c>
      <c r="S659" s="23">
        <v>70062001</v>
      </c>
      <c r="T659" s="23" t="s">
        <v>2394</v>
      </c>
      <c r="U659" s="22" t="s">
        <v>2450</v>
      </c>
      <c r="V659" s="22">
        <v>6868</v>
      </c>
      <c r="W659" s="27">
        <v>6868</v>
      </c>
      <c r="X659" s="28">
        <v>42842</v>
      </c>
      <c r="Y659" s="23">
        <v>2017060078114</v>
      </c>
      <c r="Z659" s="23">
        <v>4600006706</v>
      </c>
      <c r="AA659" s="29">
        <f t="shared" si="10"/>
        <v>1</v>
      </c>
      <c r="AB659" s="22" t="s">
        <v>2451</v>
      </c>
      <c r="AC659" s="22" t="s">
        <v>317</v>
      </c>
      <c r="AD659" s="22" t="s">
        <v>2452</v>
      </c>
      <c r="AE659" s="22" t="s">
        <v>2453</v>
      </c>
      <c r="AF659" s="23" t="s">
        <v>47</v>
      </c>
      <c r="AG659" s="23" t="s">
        <v>2378</v>
      </c>
    </row>
    <row r="660" spans="1:33" s="20" customFormat="1" ht="63" customHeight="1" x14ac:dyDescent="0.2">
      <c r="A660" s="21" t="s">
        <v>329</v>
      </c>
      <c r="B660" s="22">
        <v>93141500</v>
      </c>
      <c r="C660" s="23" t="s">
        <v>2454</v>
      </c>
      <c r="D660" s="24">
        <v>43252</v>
      </c>
      <c r="E660" s="23" t="s">
        <v>1488</v>
      </c>
      <c r="F660" s="23" t="s">
        <v>362</v>
      </c>
      <c r="G660" s="23" t="s">
        <v>352</v>
      </c>
      <c r="H660" s="25">
        <v>16000000</v>
      </c>
      <c r="I660" s="25">
        <v>16000000</v>
      </c>
      <c r="J660" s="23" t="s">
        <v>347</v>
      </c>
      <c r="K660" s="23" t="s">
        <v>124</v>
      </c>
      <c r="L660" s="22" t="s">
        <v>2399</v>
      </c>
      <c r="M660" s="22" t="s">
        <v>2369</v>
      </c>
      <c r="N660" s="21" t="s">
        <v>2381</v>
      </c>
      <c r="O660" s="26" t="s">
        <v>2371</v>
      </c>
      <c r="P660" s="23" t="s">
        <v>2455</v>
      </c>
      <c r="Q660" s="23" t="s">
        <v>2456</v>
      </c>
      <c r="R660" s="23" t="s">
        <v>2455</v>
      </c>
      <c r="S660" s="23">
        <v>70057001</v>
      </c>
      <c r="T660" s="23" t="s">
        <v>2402</v>
      </c>
      <c r="U660" s="22" t="s">
        <v>2403</v>
      </c>
      <c r="V660" s="22"/>
      <c r="W660" s="27"/>
      <c r="X660" s="28"/>
      <c r="Y660" s="23"/>
      <c r="Z660" s="23"/>
      <c r="AA660" s="29" t="str">
        <f t="shared" si="10"/>
        <v/>
      </c>
      <c r="AB660" s="22"/>
      <c r="AC660" s="22"/>
      <c r="AD660" s="22"/>
      <c r="AE660" s="22" t="s">
        <v>2457</v>
      </c>
      <c r="AF660" s="23" t="s">
        <v>47</v>
      </c>
      <c r="AG660" s="23" t="s">
        <v>2378</v>
      </c>
    </row>
    <row r="661" spans="1:33" s="20" customFormat="1" ht="63" customHeight="1" x14ac:dyDescent="0.2">
      <c r="A661" s="21" t="s">
        <v>329</v>
      </c>
      <c r="B661" s="22">
        <v>93141500</v>
      </c>
      <c r="C661" s="23" t="s">
        <v>2458</v>
      </c>
      <c r="D661" s="24">
        <v>42917</v>
      </c>
      <c r="E661" s="23" t="s">
        <v>343</v>
      </c>
      <c r="F661" s="23" t="s">
        <v>353</v>
      </c>
      <c r="G661" s="23" t="s">
        <v>352</v>
      </c>
      <c r="H661" s="25">
        <v>2150000000</v>
      </c>
      <c r="I661" s="25">
        <v>650000000</v>
      </c>
      <c r="J661" s="23" t="s">
        <v>49</v>
      </c>
      <c r="K661" s="23" t="s">
        <v>346</v>
      </c>
      <c r="L661" s="22" t="s">
        <v>2368</v>
      </c>
      <c r="M661" s="22" t="s">
        <v>2369</v>
      </c>
      <c r="N661" s="21" t="s">
        <v>2381</v>
      </c>
      <c r="O661" s="26" t="s">
        <v>2371</v>
      </c>
      <c r="P661" s="23" t="s">
        <v>2372</v>
      </c>
      <c r="Q661" s="23" t="s">
        <v>2459</v>
      </c>
      <c r="R661" s="23" t="s">
        <v>2460</v>
      </c>
      <c r="S661" s="23">
        <v>70063001</v>
      </c>
      <c r="T661" s="23" t="s">
        <v>2461</v>
      </c>
      <c r="U661" s="22" t="s">
        <v>2462</v>
      </c>
      <c r="V661" s="22">
        <v>7337</v>
      </c>
      <c r="W661" s="27">
        <v>7337</v>
      </c>
      <c r="X661" s="28">
        <v>42942</v>
      </c>
      <c r="Y661" s="23">
        <v>2017060097072</v>
      </c>
      <c r="Z661" s="23">
        <v>4600007202</v>
      </c>
      <c r="AA661" s="29">
        <f t="shared" si="10"/>
        <v>1</v>
      </c>
      <c r="AB661" s="22" t="s">
        <v>2463</v>
      </c>
      <c r="AC661" s="22" t="s">
        <v>326</v>
      </c>
      <c r="AD661" s="22" t="s">
        <v>2464</v>
      </c>
      <c r="AE661" s="22" t="s">
        <v>2465</v>
      </c>
      <c r="AF661" s="23" t="s">
        <v>47</v>
      </c>
      <c r="AG661" s="23" t="s">
        <v>2378</v>
      </c>
    </row>
    <row r="662" spans="1:33" s="20" customFormat="1" ht="63" customHeight="1" x14ac:dyDescent="0.2">
      <c r="A662" s="21" t="s">
        <v>329</v>
      </c>
      <c r="B662" s="22">
        <v>93141500</v>
      </c>
      <c r="C662" s="23" t="s">
        <v>2466</v>
      </c>
      <c r="D662" s="24">
        <v>43101</v>
      </c>
      <c r="E662" s="23" t="s">
        <v>341</v>
      </c>
      <c r="F662" s="23" t="s">
        <v>45</v>
      </c>
      <c r="G662" s="23" t="s">
        <v>352</v>
      </c>
      <c r="H662" s="25">
        <v>192000000</v>
      </c>
      <c r="I662" s="25">
        <v>192000000</v>
      </c>
      <c r="J662" s="23" t="s">
        <v>347</v>
      </c>
      <c r="K662" s="23" t="s">
        <v>45</v>
      </c>
      <c r="L662" s="22" t="s">
        <v>2368</v>
      </c>
      <c r="M662" s="22" t="s">
        <v>2369</v>
      </c>
      <c r="N662" s="21" t="s">
        <v>2381</v>
      </c>
      <c r="O662" s="26" t="s">
        <v>2371</v>
      </c>
      <c r="P662" s="23"/>
      <c r="Q662" s="23"/>
      <c r="R662" s="23"/>
      <c r="S662" s="23"/>
      <c r="T662" s="23"/>
      <c r="U662" s="22"/>
      <c r="V662" s="22"/>
      <c r="W662" s="27"/>
      <c r="X662" s="28"/>
      <c r="Y662" s="23"/>
      <c r="Z662" s="23"/>
      <c r="AA662" s="29" t="str">
        <f t="shared" si="10"/>
        <v/>
      </c>
      <c r="AB662" s="22"/>
      <c r="AC662" s="22"/>
      <c r="AD662" s="22" t="s">
        <v>2467</v>
      </c>
      <c r="AE662" s="22" t="s">
        <v>2424</v>
      </c>
      <c r="AF662" s="23" t="s">
        <v>47</v>
      </c>
      <c r="AG662" s="23" t="s">
        <v>2378</v>
      </c>
    </row>
    <row r="663" spans="1:33" s="20" customFormat="1" ht="63" customHeight="1" x14ac:dyDescent="0.2">
      <c r="A663" s="21" t="s">
        <v>329</v>
      </c>
      <c r="B663" s="22">
        <v>93141500</v>
      </c>
      <c r="C663" s="23" t="s">
        <v>2468</v>
      </c>
      <c r="D663" s="24">
        <v>43101</v>
      </c>
      <c r="E663" s="23" t="s">
        <v>2469</v>
      </c>
      <c r="F663" s="23" t="s">
        <v>45</v>
      </c>
      <c r="G663" s="23" t="s">
        <v>352</v>
      </c>
      <c r="H663" s="25">
        <v>20000000</v>
      </c>
      <c r="I663" s="25">
        <v>20000000</v>
      </c>
      <c r="J663" s="23" t="s">
        <v>347</v>
      </c>
      <c r="K663" s="23" t="s">
        <v>45</v>
      </c>
      <c r="L663" s="22" t="s">
        <v>2368</v>
      </c>
      <c r="M663" s="22" t="s">
        <v>2369</v>
      </c>
      <c r="N663" s="21" t="s">
        <v>2381</v>
      </c>
      <c r="O663" s="26" t="s">
        <v>2371</v>
      </c>
      <c r="P663" s="23"/>
      <c r="Q663" s="23"/>
      <c r="R663" s="23"/>
      <c r="S663" s="23"/>
      <c r="T663" s="23"/>
      <c r="U663" s="22"/>
      <c r="V663" s="22"/>
      <c r="W663" s="27"/>
      <c r="X663" s="28"/>
      <c r="Y663" s="23"/>
      <c r="Z663" s="23"/>
      <c r="AA663" s="29" t="str">
        <f t="shared" si="10"/>
        <v/>
      </c>
      <c r="AB663" s="22"/>
      <c r="AC663" s="22"/>
      <c r="AD663" s="22"/>
      <c r="AE663" s="22" t="s">
        <v>2424</v>
      </c>
      <c r="AF663" s="23" t="s">
        <v>47</v>
      </c>
      <c r="AG663" s="23" t="s">
        <v>2378</v>
      </c>
    </row>
    <row r="664" spans="1:33" s="20" customFormat="1" ht="63" customHeight="1" x14ac:dyDescent="0.2">
      <c r="A664" s="21" t="s">
        <v>329</v>
      </c>
      <c r="B664" s="22">
        <v>93141500</v>
      </c>
      <c r="C664" s="23" t="s">
        <v>2470</v>
      </c>
      <c r="D664" s="24">
        <v>43101</v>
      </c>
      <c r="E664" s="23" t="s">
        <v>2469</v>
      </c>
      <c r="F664" s="23" t="s">
        <v>45</v>
      </c>
      <c r="G664" s="23" t="s">
        <v>2471</v>
      </c>
      <c r="H664" s="25">
        <v>190000000</v>
      </c>
      <c r="I664" s="25">
        <v>190000000</v>
      </c>
      <c r="J664" s="23" t="s">
        <v>347</v>
      </c>
      <c r="K664" s="23" t="s">
        <v>45</v>
      </c>
      <c r="L664" s="22" t="s">
        <v>2368</v>
      </c>
      <c r="M664" s="22" t="s">
        <v>2369</v>
      </c>
      <c r="N664" s="21" t="s">
        <v>2381</v>
      </c>
      <c r="O664" s="26" t="s">
        <v>2371</v>
      </c>
      <c r="P664" s="23"/>
      <c r="Q664" s="23"/>
      <c r="R664" s="23"/>
      <c r="S664" s="23"/>
      <c r="T664" s="23"/>
      <c r="U664" s="22"/>
      <c r="V664" s="22"/>
      <c r="W664" s="27"/>
      <c r="X664" s="28"/>
      <c r="Y664" s="23"/>
      <c r="Z664" s="23"/>
      <c r="AA664" s="29" t="str">
        <f t="shared" si="10"/>
        <v/>
      </c>
      <c r="AB664" s="22"/>
      <c r="AC664" s="22"/>
      <c r="AD664" s="22" t="s">
        <v>2472</v>
      </c>
      <c r="AE664" s="22" t="s">
        <v>2424</v>
      </c>
      <c r="AF664" s="23" t="s">
        <v>47</v>
      </c>
      <c r="AG664" s="23" t="s">
        <v>2378</v>
      </c>
    </row>
    <row r="665" spans="1:33" s="20" customFormat="1" ht="63" customHeight="1" x14ac:dyDescent="0.2">
      <c r="A665" s="21" t="s">
        <v>329</v>
      </c>
      <c r="B665" s="22">
        <v>93141500</v>
      </c>
      <c r="C665" s="23" t="s">
        <v>2473</v>
      </c>
      <c r="D665" s="24">
        <v>43132</v>
      </c>
      <c r="E665" s="23" t="s">
        <v>2474</v>
      </c>
      <c r="F665" s="23" t="s">
        <v>45</v>
      </c>
      <c r="G665" s="23" t="s">
        <v>2411</v>
      </c>
      <c r="H665" s="25">
        <v>2400000000</v>
      </c>
      <c r="I665" s="25">
        <v>2400000000</v>
      </c>
      <c r="J665" s="23" t="s">
        <v>347</v>
      </c>
      <c r="K665" s="23" t="s">
        <v>45</v>
      </c>
      <c r="L665" s="22" t="s">
        <v>2368</v>
      </c>
      <c r="M665" s="22" t="s">
        <v>2369</v>
      </c>
      <c r="N665" s="21" t="s">
        <v>2381</v>
      </c>
      <c r="O665" s="26" t="s">
        <v>2371</v>
      </c>
      <c r="P665" s="23"/>
      <c r="Q665" s="23"/>
      <c r="R665" s="23"/>
      <c r="S665" s="23"/>
      <c r="T665" s="23"/>
      <c r="U665" s="22"/>
      <c r="V665" s="22"/>
      <c r="W665" s="27"/>
      <c r="X665" s="28"/>
      <c r="Y665" s="23"/>
      <c r="Z665" s="23"/>
      <c r="AA665" s="29" t="str">
        <f t="shared" si="10"/>
        <v/>
      </c>
      <c r="AB665" s="22"/>
      <c r="AC665" s="22"/>
      <c r="AD665" s="22" t="s">
        <v>2475</v>
      </c>
      <c r="AE665" s="22" t="s">
        <v>2476</v>
      </c>
      <c r="AF665" s="23" t="s">
        <v>47</v>
      </c>
      <c r="AG665" s="23" t="s">
        <v>2378</v>
      </c>
    </row>
    <row r="666" spans="1:33" s="20" customFormat="1" ht="63" customHeight="1" x14ac:dyDescent="0.2">
      <c r="A666" s="21" t="s">
        <v>330</v>
      </c>
      <c r="B666" s="22" t="s">
        <v>2477</v>
      </c>
      <c r="C666" s="23" t="s">
        <v>2478</v>
      </c>
      <c r="D666" s="24">
        <v>43103</v>
      </c>
      <c r="E666" s="23" t="s">
        <v>2479</v>
      </c>
      <c r="F666" s="23" t="s">
        <v>357</v>
      </c>
      <c r="G666" s="23" t="s">
        <v>2480</v>
      </c>
      <c r="H666" s="25">
        <v>82500000</v>
      </c>
      <c r="I666" s="25">
        <v>82500000</v>
      </c>
      <c r="J666" s="23" t="s">
        <v>347</v>
      </c>
      <c r="K666" s="23" t="s">
        <v>45</v>
      </c>
      <c r="L666" s="22" t="s">
        <v>2481</v>
      </c>
      <c r="M666" s="22" t="s">
        <v>1132</v>
      </c>
      <c r="N666" s="21" t="s">
        <v>2482</v>
      </c>
      <c r="O666" s="26" t="s">
        <v>2483</v>
      </c>
      <c r="P666" s="23" t="s">
        <v>2484</v>
      </c>
      <c r="Q666" s="23" t="s">
        <v>2485</v>
      </c>
      <c r="R666" s="23" t="s">
        <v>2486</v>
      </c>
      <c r="S666" s="23">
        <v>110010001</v>
      </c>
      <c r="T666" s="23" t="s">
        <v>2487</v>
      </c>
      <c r="U666" s="22" t="s">
        <v>2488</v>
      </c>
      <c r="V666" s="22"/>
      <c r="W666" s="27"/>
      <c r="X666" s="28"/>
      <c r="Y666" s="23"/>
      <c r="Z666" s="23"/>
      <c r="AA666" s="29" t="str">
        <f t="shared" si="10"/>
        <v/>
      </c>
      <c r="AB666" s="22"/>
      <c r="AC666" s="22"/>
      <c r="AD666" s="22"/>
      <c r="AE666" s="22" t="s">
        <v>2489</v>
      </c>
      <c r="AF666" s="23" t="s">
        <v>47</v>
      </c>
      <c r="AG666" s="23" t="s">
        <v>2490</v>
      </c>
    </row>
    <row r="667" spans="1:33" s="20" customFormat="1" ht="63" customHeight="1" x14ac:dyDescent="0.2">
      <c r="A667" s="21" t="s">
        <v>330</v>
      </c>
      <c r="B667" s="22"/>
      <c r="C667" s="23" t="s">
        <v>2491</v>
      </c>
      <c r="D667" s="24">
        <v>43221</v>
      </c>
      <c r="E667" s="23" t="s">
        <v>1753</v>
      </c>
      <c r="F667" s="23" t="s">
        <v>533</v>
      </c>
      <c r="G667" s="23" t="s">
        <v>2480</v>
      </c>
      <c r="H667" s="25">
        <v>150000000</v>
      </c>
      <c r="I667" s="25">
        <v>150000000</v>
      </c>
      <c r="J667" s="23" t="s">
        <v>347</v>
      </c>
      <c r="K667" s="23" t="s">
        <v>45</v>
      </c>
      <c r="L667" s="22" t="s">
        <v>2481</v>
      </c>
      <c r="M667" s="22" t="s">
        <v>1132</v>
      </c>
      <c r="N667" s="21" t="s">
        <v>2482</v>
      </c>
      <c r="O667" s="26" t="s">
        <v>2483</v>
      </c>
      <c r="P667" s="23" t="s">
        <v>2484</v>
      </c>
      <c r="Q667" s="23" t="s">
        <v>2485</v>
      </c>
      <c r="R667" s="23" t="s">
        <v>2492</v>
      </c>
      <c r="S667" s="23">
        <v>110010001</v>
      </c>
      <c r="T667" s="23"/>
      <c r="U667" s="22"/>
      <c r="V667" s="22"/>
      <c r="W667" s="27"/>
      <c r="X667" s="28"/>
      <c r="Y667" s="23"/>
      <c r="Z667" s="23"/>
      <c r="AA667" s="29" t="str">
        <f t="shared" si="10"/>
        <v/>
      </c>
      <c r="AB667" s="22"/>
      <c r="AC667" s="22"/>
      <c r="AD667" s="22" t="s">
        <v>2493</v>
      </c>
      <c r="AE667" s="22"/>
      <c r="AF667" s="23"/>
      <c r="AG667" s="23"/>
    </row>
    <row r="668" spans="1:33" s="20" customFormat="1" ht="63" customHeight="1" x14ac:dyDescent="0.2">
      <c r="A668" s="21" t="s">
        <v>330</v>
      </c>
      <c r="B668" s="22"/>
      <c r="C668" s="23" t="s">
        <v>2494</v>
      </c>
      <c r="D668" s="24">
        <v>43221</v>
      </c>
      <c r="E668" s="23" t="s">
        <v>1753</v>
      </c>
      <c r="F668" s="23" t="s">
        <v>780</v>
      </c>
      <c r="G668" s="23" t="s">
        <v>2480</v>
      </c>
      <c r="H668" s="25">
        <v>17000000</v>
      </c>
      <c r="I668" s="25">
        <v>17000000</v>
      </c>
      <c r="J668" s="23" t="s">
        <v>347</v>
      </c>
      <c r="K668" s="23" t="s">
        <v>45</v>
      </c>
      <c r="L668" s="22" t="s">
        <v>2481</v>
      </c>
      <c r="M668" s="22" t="s">
        <v>1132</v>
      </c>
      <c r="N668" s="21" t="s">
        <v>2482</v>
      </c>
      <c r="O668" s="26" t="s">
        <v>2483</v>
      </c>
      <c r="P668" s="23" t="s">
        <v>2484</v>
      </c>
      <c r="Q668" s="23" t="s">
        <v>2485</v>
      </c>
      <c r="R668" s="23" t="s">
        <v>2492</v>
      </c>
      <c r="S668" s="23">
        <v>110010001</v>
      </c>
      <c r="T668" s="23"/>
      <c r="U668" s="22"/>
      <c r="V668" s="22"/>
      <c r="W668" s="27"/>
      <c r="X668" s="28"/>
      <c r="Y668" s="23"/>
      <c r="Z668" s="23"/>
      <c r="AA668" s="29" t="str">
        <f t="shared" si="10"/>
        <v/>
      </c>
      <c r="AB668" s="22"/>
      <c r="AC668" s="22"/>
      <c r="AD668" s="22" t="s">
        <v>2493</v>
      </c>
      <c r="AE668" s="22"/>
      <c r="AF668" s="23"/>
      <c r="AG668" s="23"/>
    </row>
    <row r="669" spans="1:33" s="20" customFormat="1" ht="63" customHeight="1" x14ac:dyDescent="0.2">
      <c r="A669" s="21" t="s">
        <v>330</v>
      </c>
      <c r="B669" s="22"/>
      <c r="C669" s="23" t="s">
        <v>2495</v>
      </c>
      <c r="D669" s="24">
        <v>43221</v>
      </c>
      <c r="E669" s="23" t="s">
        <v>1753</v>
      </c>
      <c r="F669" s="23" t="s">
        <v>780</v>
      </c>
      <c r="G669" s="23" t="s">
        <v>442</v>
      </c>
      <c r="H669" s="25">
        <v>200000000</v>
      </c>
      <c r="I669" s="25">
        <v>200000000</v>
      </c>
      <c r="J669" s="23" t="s">
        <v>347</v>
      </c>
      <c r="K669" s="23" t="s">
        <v>45</v>
      </c>
      <c r="L669" s="22" t="s">
        <v>2481</v>
      </c>
      <c r="M669" s="22" t="s">
        <v>1132</v>
      </c>
      <c r="N669" s="21" t="s">
        <v>2482</v>
      </c>
      <c r="O669" s="26" t="s">
        <v>2483</v>
      </c>
      <c r="P669" s="23" t="s">
        <v>2484</v>
      </c>
      <c r="Q669" s="23" t="s">
        <v>2485</v>
      </c>
      <c r="R669" s="23" t="s">
        <v>2496</v>
      </c>
      <c r="S669" s="23">
        <v>110010001</v>
      </c>
      <c r="T669" s="23"/>
      <c r="U669" s="22"/>
      <c r="V669" s="22"/>
      <c r="W669" s="27"/>
      <c r="X669" s="28"/>
      <c r="Y669" s="23"/>
      <c r="Z669" s="23"/>
      <c r="AA669" s="29" t="str">
        <f t="shared" si="10"/>
        <v/>
      </c>
      <c r="AB669" s="22"/>
      <c r="AC669" s="22"/>
      <c r="AD669" s="22" t="s">
        <v>2497</v>
      </c>
      <c r="AE669" s="22"/>
      <c r="AF669" s="23"/>
      <c r="AG669" s="23"/>
    </row>
    <row r="670" spans="1:33" s="20" customFormat="1" ht="63" customHeight="1" x14ac:dyDescent="0.2">
      <c r="A670" s="21" t="s">
        <v>330</v>
      </c>
      <c r="B670" s="22"/>
      <c r="C670" s="23" t="s">
        <v>2498</v>
      </c>
      <c r="D670" s="24">
        <v>43221</v>
      </c>
      <c r="E670" s="23" t="s">
        <v>1753</v>
      </c>
      <c r="F670" s="23" t="s">
        <v>780</v>
      </c>
      <c r="G670" s="23" t="s">
        <v>442</v>
      </c>
      <c r="H670" s="25">
        <v>150000000</v>
      </c>
      <c r="I670" s="25">
        <v>150000000</v>
      </c>
      <c r="J670" s="23" t="s">
        <v>347</v>
      </c>
      <c r="K670" s="23" t="s">
        <v>45</v>
      </c>
      <c r="L670" s="22" t="s">
        <v>2481</v>
      </c>
      <c r="M670" s="22" t="s">
        <v>1132</v>
      </c>
      <c r="N670" s="21" t="s">
        <v>2482</v>
      </c>
      <c r="O670" s="26" t="s">
        <v>2483</v>
      </c>
      <c r="P670" s="23" t="s">
        <v>2484</v>
      </c>
      <c r="Q670" s="23" t="s">
        <v>2485</v>
      </c>
      <c r="R670" s="23" t="s">
        <v>2492</v>
      </c>
      <c r="S670" s="23">
        <v>110010001</v>
      </c>
      <c r="T670" s="23"/>
      <c r="U670" s="22"/>
      <c r="V670" s="22"/>
      <c r="W670" s="27"/>
      <c r="X670" s="28"/>
      <c r="Y670" s="23"/>
      <c r="Z670" s="23"/>
      <c r="AA670" s="29" t="str">
        <f t="shared" si="10"/>
        <v/>
      </c>
      <c r="AB670" s="22"/>
      <c r="AC670" s="22"/>
      <c r="AD670" s="22" t="s">
        <v>2497</v>
      </c>
      <c r="AE670" s="22"/>
      <c r="AF670" s="23"/>
      <c r="AG670" s="23"/>
    </row>
    <row r="671" spans="1:33" s="20" customFormat="1" ht="63" customHeight="1" x14ac:dyDescent="0.2">
      <c r="A671" s="21" t="s">
        <v>330</v>
      </c>
      <c r="B671" s="22"/>
      <c r="C671" s="23" t="s">
        <v>2499</v>
      </c>
      <c r="D671" s="24">
        <v>43221</v>
      </c>
      <c r="E671" s="23" t="s">
        <v>2500</v>
      </c>
      <c r="F671" s="23" t="s">
        <v>780</v>
      </c>
      <c r="G671" s="23" t="s">
        <v>442</v>
      </c>
      <c r="H671" s="25">
        <v>35000000</v>
      </c>
      <c r="I671" s="25">
        <v>35000000</v>
      </c>
      <c r="J671" s="23" t="s">
        <v>347</v>
      </c>
      <c r="K671" s="23" t="s">
        <v>45</v>
      </c>
      <c r="L671" s="22" t="s">
        <v>2481</v>
      </c>
      <c r="M671" s="22" t="s">
        <v>1132</v>
      </c>
      <c r="N671" s="21" t="s">
        <v>2482</v>
      </c>
      <c r="O671" s="26" t="s">
        <v>2483</v>
      </c>
      <c r="P671" s="23" t="s">
        <v>2484</v>
      </c>
      <c r="Q671" s="23" t="s">
        <v>2485</v>
      </c>
      <c r="R671" s="23" t="s">
        <v>2496</v>
      </c>
      <c r="S671" s="23">
        <v>110010001</v>
      </c>
      <c r="T671" s="23"/>
      <c r="U671" s="22"/>
      <c r="V671" s="22"/>
      <c r="W671" s="27"/>
      <c r="X671" s="28"/>
      <c r="Y671" s="23"/>
      <c r="Z671" s="23"/>
      <c r="AA671" s="29" t="str">
        <f t="shared" si="10"/>
        <v/>
      </c>
      <c r="AB671" s="22"/>
      <c r="AC671" s="22"/>
      <c r="AD671" s="22" t="s">
        <v>2493</v>
      </c>
      <c r="AE671" s="22"/>
      <c r="AF671" s="23"/>
      <c r="AG671" s="23"/>
    </row>
    <row r="672" spans="1:33" s="20" customFormat="1" ht="63" customHeight="1" x14ac:dyDescent="0.2">
      <c r="A672" s="21" t="s">
        <v>330</v>
      </c>
      <c r="B672" s="22" t="s">
        <v>2501</v>
      </c>
      <c r="C672" s="23" t="s">
        <v>2502</v>
      </c>
      <c r="D672" s="24">
        <v>43199</v>
      </c>
      <c r="E672" s="23" t="s">
        <v>2503</v>
      </c>
      <c r="F672" s="23" t="s">
        <v>533</v>
      </c>
      <c r="G672" s="23" t="s">
        <v>352</v>
      </c>
      <c r="H672" s="25">
        <v>557517903</v>
      </c>
      <c r="I672" s="25">
        <v>557517903</v>
      </c>
      <c r="J672" s="23" t="s">
        <v>347</v>
      </c>
      <c r="K672" s="23" t="s">
        <v>45</v>
      </c>
      <c r="L672" s="22" t="s">
        <v>2504</v>
      </c>
      <c r="M672" s="22" t="s">
        <v>1132</v>
      </c>
      <c r="N672" s="21" t="s">
        <v>2505</v>
      </c>
      <c r="O672" s="26" t="s">
        <v>2506</v>
      </c>
      <c r="P672" s="23" t="s">
        <v>2507</v>
      </c>
      <c r="Q672" s="23" t="s">
        <v>2508</v>
      </c>
      <c r="R672" s="23" t="s">
        <v>2509</v>
      </c>
      <c r="S672" s="23" t="s">
        <v>2510</v>
      </c>
      <c r="T672" s="23" t="s">
        <v>2511</v>
      </c>
      <c r="U672" s="22" t="s">
        <v>2512</v>
      </c>
      <c r="V672" s="22"/>
      <c r="W672" s="27"/>
      <c r="X672" s="28"/>
      <c r="Y672" s="23"/>
      <c r="Z672" s="23"/>
      <c r="AA672" s="29" t="str">
        <f t="shared" si="10"/>
        <v/>
      </c>
      <c r="AB672" s="22"/>
      <c r="AC672" s="22"/>
      <c r="AD672" s="22"/>
      <c r="AE672" s="22" t="s">
        <v>2513</v>
      </c>
      <c r="AF672" s="23" t="s">
        <v>47</v>
      </c>
      <c r="AG672" s="23" t="s">
        <v>2490</v>
      </c>
    </row>
    <row r="673" spans="1:33" s="20" customFormat="1" ht="63" customHeight="1" x14ac:dyDescent="0.2">
      <c r="A673" s="21" t="s">
        <v>330</v>
      </c>
      <c r="B673" s="22">
        <v>80101502</v>
      </c>
      <c r="C673" s="23" t="s">
        <v>2514</v>
      </c>
      <c r="D673" s="24">
        <v>43115</v>
      </c>
      <c r="E673" s="23" t="s">
        <v>482</v>
      </c>
      <c r="F673" s="23" t="s">
        <v>620</v>
      </c>
      <c r="G673" s="23" t="s">
        <v>1472</v>
      </c>
      <c r="H673" s="25">
        <v>926482097</v>
      </c>
      <c r="I673" s="25">
        <v>926482097</v>
      </c>
      <c r="J673" s="23" t="s">
        <v>347</v>
      </c>
      <c r="K673" s="23" t="s">
        <v>45</v>
      </c>
      <c r="L673" s="22" t="s">
        <v>2515</v>
      </c>
      <c r="M673" s="22" t="s">
        <v>46</v>
      </c>
      <c r="N673" s="21" t="s">
        <v>2516</v>
      </c>
      <c r="O673" s="26" t="s">
        <v>2517</v>
      </c>
      <c r="P673" s="23" t="s">
        <v>2518</v>
      </c>
      <c r="Q673" s="23" t="s">
        <v>2519</v>
      </c>
      <c r="R673" s="23" t="s">
        <v>2520</v>
      </c>
      <c r="S673" s="23" t="s">
        <v>2521</v>
      </c>
      <c r="T673" s="23" t="s">
        <v>2519</v>
      </c>
      <c r="U673" s="22" t="s">
        <v>2522</v>
      </c>
      <c r="V673" s="22"/>
      <c r="W673" s="27"/>
      <c r="X673" s="28"/>
      <c r="Y673" s="23"/>
      <c r="Z673" s="23"/>
      <c r="AA673" s="29" t="str">
        <f t="shared" si="10"/>
        <v/>
      </c>
      <c r="AB673" s="22"/>
      <c r="AC673" s="22"/>
      <c r="AD673" s="22"/>
      <c r="AE673" s="22" t="s">
        <v>2515</v>
      </c>
      <c r="AF673" s="23" t="s">
        <v>47</v>
      </c>
      <c r="AG673" s="23" t="s">
        <v>1948</v>
      </c>
    </row>
    <row r="674" spans="1:33" s="20" customFormat="1" ht="63" customHeight="1" x14ac:dyDescent="0.2">
      <c r="A674" s="21" t="s">
        <v>330</v>
      </c>
      <c r="B674" s="22">
        <v>73131507</v>
      </c>
      <c r="C674" s="23" t="s">
        <v>2523</v>
      </c>
      <c r="D674" s="24">
        <v>43282</v>
      </c>
      <c r="E674" s="23" t="s">
        <v>1160</v>
      </c>
      <c r="F674" s="23" t="s">
        <v>353</v>
      </c>
      <c r="G674" s="23" t="s">
        <v>1472</v>
      </c>
      <c r="H674" s="25">
        <v>150000000</v>
      </c>
      <c r="I674" s="25">
        <v>150000000</v>
      </c>
      <c r="J674" s="23" t="s">
        <v>347</v>
      </c>
      <c r="K674" s="23"/>
      <c r="L674" s="22" t="s">
        <v>2524</v>
      </c>
      <c r="M674" s="22" t="s">
        <v>2525</v>
      </c>
      <c r="N674" s="21" t="s">
        <v>2526</v>
      </c>
      <c r="O674" s="26" t="s">
        <v>2527</v>
      </c>
      <c r="P674" s="23"/>
      <c r="Q674" s="23" t="s">
        <v>2528</v>
      </c>
      <c r="R674" s="23" t="s">
        <v>2523</v>
      </c>
      <c r="S674" s="23" t="s">
        <v>2529</v>
      </c>
      <c r="T674" s="23" t="s">
        <v>2530</v>
      </c>
      <c r="U674" s="22" t="s">
        <v>2531</v>
      </c>
      <c r="V674" s="22"/>
      <c r="W674" s="27"/>
      <c r="X674" s="28"/>
      <c r="Y674" s="23"/>
      <c r="Z674" s="23"/>
      <c r="AA674" s="29" t="str">
        <f t="shared" si="10"/>
        <v/>
      </c>
      <c r="AB674" s="22"/>
      <c r="AC674" s="22"/>
      <c r="AD674" s="22"/>
      <c r="AE674" s="22"/>
      <c r="AF674" s="23"/>
      <c r="AG674" s="23"/>
    </row>
    <row r="675" spans="1:33" s="20" customFormat="1" ht="63" customHeight="1" x14ac:dyDescent="0.2">
      <c r="A675" s="21" t="s">
        <v>330</v>
      </c>
      <c r="B675" s="22">
        <v>80101508</v>
      </c>
      <c r="C675" s="23" t="s">
        <v>2532</v>
      </c>
      <c r="D675" s="24">
        <v>43101</v>
      </c>
      <c r="E675" s="23" t="s">
        <v>342</v>
      </c>
      <c r="F675" s="23" t="s">
        <v>2533</v>
      </c>
      <c r="G675" s="23" t="s">
        <v>352</v>
      </c>
      <c r="H675" s="25">
        <v>100000000</v>
      </c>
      <c r="I675" s="25">
        <v>100000000</v>
      </c>
      <c r="J675" s="23" t="s">
        <v>347</v>
      </c>
      <c r="K675" s="23" t="s">
        <v>45</v>
      </c>
      <c r="L675" s="22" t="s">
        <v>2534</v>
      </c>
      <c r="M675" s="22" t="s">
        <v>2535</v>
      </c>
      <c r="N675" s="21" t="s">
        <v>2536</v>
      </c>
      <c r="O675" s="26" t="s">
        <v>2537</v>
      </c>
      <c r="P675" s="23" t="s">
        <v>2538</v>
      </c>
      <c r="Q675" s="23" t="s">
        <v>2539</v>
      </c>
      <c r="R675" s="23" t="s">
        <v>2540</v>
      </c>
      <c r="S675" s="23" t="s">
        <v>2541</v>
      </c>
      <c r="T675" s="23" t="s">
        <v>2542</v>
      </c>
      <c r="U675" s="22" t="s">
        <v>2543</v>
      </c>
      <c r="V675" s="22"/>
      <c r="W675" s="27"/>
      <c r="X675" s="28"/>
      <c r="Y675" s="23"/>
      <c r="Z675" s="23"/>
      <c r="AA675" s="29" t="str">
        <f t="shared" si="10"/>
        <v/>
      </c>
      <c r="AB675" s="22"/>
      <c r="AC675" s="22"/>
      <c r="AD675" s="22"/>
      <c r="AE675" s="22" t="s">
        <v>2544</v>
      </c>
      <c r="AF675" s="23" t="s">
        <v>47</v>
      </c>
      <c r="AG675" s="23" t="s">
        <v>319</v>
      </c>
    </row>
    <row r="676" spans="1:33" s="20" customFormat="1" ht="63" customHeight="1" x14ac:dyDescent="0.2">
      <c r="A676" s="21" t="s">
        <v>330</v>
      </c>
      <c r="B676" s="22">
        <v>80101601</v>
      </c>
      <c r="C676" s="23" t="s">
        <v>2545</v>
      </c>
      <c r="D676" s="24">
        <v>43191</v>
      </c>
      <c r="E676" s="23" t="s">
        <v>345</v>
      </c>
      <c r="F676" s="23" t="s">
        <v>2546</v>
      </c>
      <c r="G676" s="23" t="s">
        <v>352</v>
      </c>
      <c r="H676" s="25">
        <v>756000000</v>
      </c>
      <c r="I676" s="25">
        <v>756000000</v>
      </c>
      <c r="J676" s="23" t="s">
        <v>347</v>
      </c>
      <c r="K676" s="23" t="s">
        <v>45</v>
      </c>
      <c r="L676" s="22" t="s">
        <v>2547</v>
      </c>
      <c r="M676" s="22" t="s">
        <v>2535</v>
      </c>
      <c r="N676" s="21" t="s">
        <v>2548</v>
      </c>
      <c r="O676" s="26" t="s">
        <v>2549</v>
      </c>
      <c r="P676" s="23" t="s">
        <v>2538</v>
      </c>
      <c r="Q676" s="23" t="s">
        <v>2550</v>
      </c>
      <c r="R676" s="23" t="s">
        <v>2551</v>
      </c>
      <c r="S676" s="23" t="s">
        <v>2552</v>
      </c>
      <c r="T676" s="23" t="s">
        <v>2553</v>
      </c>
      <c r="U676" s="22" t="s">
        <v>2554</v>
      </c>
      <c r="V676" s="22"/>
      <c r="W676" s="27"/>
      <c r="X676" s="28"/>
      <c r="Y676" s="23"/>
      <c r="Z676" s="23"/>
      <c r="AA676" s="29" t="str">
        <f t="shared" si="10"/>
        <v/>
      </c>
      <c r="AB676" s="22"/>
      <c r="AC676" s="22"/>
      <c r="AD676" s="22"/>
      <c r="AE676" s="22" t="s">
        <v>2547</v>
      </c>
      <c r="AF676" s="23" t="s">
        <v>47</v>
      </c>
      <c r="AG676" s="23" t="s">
        <v>319</v>
      </c>
    </row>
    <row r="677" spans="1:33" s="20" customFormat="1" ht="63" customHeight="1" x14ac:dyDescent="0.2">
      <c r="A677" s="21" t="s">
        <v>330</v>
      </c>
      <c r="B677" s="22">
        <v>80101508</v>
      </c>
      <c r="C677" s="23" t="s">
        <v>2555</v>
      </c>
      <c r="D677" s="24">
        <v>43301</v>
      </c>
      <c r="E677" s="23" t="s">
        <v>342</v>
      </c>
      <c r="F677" s="23" t="s">
        <v>2556</v>
      </c>
      <c r="G677" s="23" t="s">
        <v>352</v>
      </c>
      <c r="H677" s="25">
        <v>150000000</v>
      </c>
      <c r="I677" s="25">
        <v>150000000</v>
      </c>
      <c r="J677" s="23" t="s">
        <v>347</v>
      </c>
      <c r="K677" s="23" t="s">
        <v>45</v>
      </c>
      <c r="L677" s="22" t="s">
        <v>2557</v>
      </c>
      <c r="M677" s="22" t="s">
        <v>2535</v>
      </c>
      <c r="N677" s="21" t="s">
        <v>2558</v>
      </c>
      <c r="O677" s="26" t="s">
        <v>2559</v>
      </c>
      <c r="P677" s="23" t="s">
        <v>2538</v>
      </c>
      <c r="Q677" s="23" t="s">
        <v>2560</v>
      </c>
      <c r="R677" s="23" t="s">
        <v>2540</v>
      </c>
      <c r="S677" s="23" t="s">
        <v>2541</v>
      </c>
      <c r="T677" s="23" t="s">
        <v>2561</v>
      </c>
      <c r="U677" s="22" t="s">
        <v>2562</v>
      </c>
      <c r="V677" s="22"/>
      <c r="W677" s="27"/>
      <c r="X677" s="28"/>
      <c r="Y677" s="23"/>
      <c r="Z677" s="23"/>
      <c r="AA677" s="29" t="str">
        <f t="shared" si="10"/>
        <v/>
      </c>
      <c r="AB677" s="22"/>
      <c r="AC677" s="22"/>
      <c r="AD677" s="22"/>
      <c r="AE677" s="22" t="s">
        <v>2557</v>
      </c>
      <c r="AF677" s="23" t="s">
        <v>47</v>
      </c>
      <c r="AG677" s="23" t="s">
        <v>319</v>
      </c>
    </row>
    <row r="678" spans="1:33" s="20" customFormat="1" ht="63" customHeight="1" x14ac:dyDescent="0.2">
      <c r="A678" s="21" t="s">
        <v>330</v>
      </c>
      <c r="B678" s="22">
        <v>83112402</v>
      </c>
      <c r="C678" s="23" t="s">
        <v>2563</v>
      </c>
      <c r="D678" s="24">
        <v>43210</v>
      </c>
      <c r="E678" s="23" t="s">
        <v>344</v>
      </c>
      <c r="F678" s="23" t="s">
        <v>533</v>
      </c>
      <c r="G678" s="23" t="s">
        <v>352</v>
      </c>
      <c r="H678" s="25">
        <v>200000000</v>
      </c>
      <c r="I678" s="25">
        <v>200000000</v>
      </c>
      <c r="J678" s="23" t="s">
        <v>347</v>
      </c>
      <c r="K678" s="23" t="s">
        <v>45</v>
      </c>
      <c r="L678" s="22" t="s">
        <v>2564</v>
      </c>
      <c r="M678" s="22" t="s">
        <v>2565</v>
      </c>
      <c r="N678" s="21" t="s">
        <v>2566</v>
      </c>
      <c r="O678" s="26" t="s">
        <v>2567</v>
      </c>
      <c r="P678" s="23" t="s">
        <v>2568</v>
      </c>
      <c r="Q678" s="23" t="s">
        <v>2569</v>
      </c>
      <c r="R678" s="23" t="s">
        <v>2570</v>
      </c>
      <c r="S678" s="23" t="s">
        <v>2571</v>
      </c>
      <c r="T678" s="23"/>
      <c r="U678" s="22" t="s">
        <v>2572</v>
      </c>
      <c r="V678" s="22"/>
      <c r="W678" s="27"/>
      <c r="X678" s="28"/>
      <c r="Y678" s="23"/>
      <c r="Z678" s="23"/>
      <c r="AA678" s="29" t="str">
        <f t="shared" si="10"/>
        <v/>
      </c>
      <c r="AB678" s="22"/>
      <c r="AC678" s="22"/>
      <c r="AD678" s="22"/>
      <c r="AE678" s="22"/>
      <c r="AF678" s="23"/>
      <c r="AG678" s="23"/>
    </row>
    <row r="679" spans="1:33" s="20" customFormat="1" ht="63" customHeight="1" x14ac:dyDescent="0.2">
      <c r="A679" s="21" t="s">
        <v>330</v>
      </c>
      <c r="B679" s="22">
        <v>80101505</v>
      </c>
      <c r="C679" s="23" t="s">
        <v>2573</v>
      </c>
      <c r="D679" s="24">
        <v>43102</v>
      </c>
      <c r="E679" s="23" t="s">
        <v>2574</v>
      </c>
      <c r="F679" s="23" t="s">
        <v>837</v>
      </c>
      <c r="G679" s="23" t="s">
        <v>1472</v>
      </c>
      <c r="H679" s="25">
        <v>166552024</v>
      </c>
      <c r="I679" s="25">
        <v>166552024</v>
      </c>
      <c r="J679" s="23" t="s">
        <v>347</v>
      </c>
      <c r="K679" s="23" t="s">
        <v>45</v>
      </c>
      <c r="L679" s="22" t="s">
        <v>2575</v>
      </c>
      <c r="M679" s="22" t="s">
        <v>2576</v>
      </c>
      <c r="N679" s="21" t="s">
        <v>2577</v>
      </c>
      <c r="O679" s="26" t="s">
        <v>2578</v>
      </c>
      <c r="P679" s="23" t="s">
        <v>2484</v>
      </c>
      <c r="Q679" s="23" t="s">
        <v>2485</v>
      </c>
      <c r="R679" s="23" t="s">
        <v>2486</v>
      </c>
      <c r="S679" s="23" t="s">
        <v>2579</v>
      </c>
      <c r="T679" s="23" t="s">
        <v>2487</v>
      </c>
      <c r="U679" s="22" t="s">
        <v>2488</v>
      </c>
      <c r="V679" s="22"/>
      <c r="W679" s="27"/>
      <c r="X679" s="28"/>
      <c r="Y679" s="23"/>
      <c r="Z679" s="23"/>
      <c r="AA679" s="29" t="str">
        <f t="shared" si="10"/>
        <v/>
      </c>
      <c r="AB679" s="22"/>
      <c r="AC679" s="22"/>
      <c r="AD679" s="22"/>
      <c r="AE679" s="22" t="s">
        <v>2575</v>
      </c>
      <c r="AF679" s="23" t="s">
        <v>47</v>
      </c>
      <c r="AG679" s="23" t="s">
        <v>2580</v>
      </c>
    </row>
    <row r="680" spans="1:33" s="20" customFormat="1" ht="63" customHeight="1" x14ac:dyDescent="0.2">
      <c r="A680" s="21" t="s">
        <v>330</v>
      </c>
      <c r="B680" s="22">
        <v>5211090004</v>
      </c>
      <c r="C680" s="23" t="s">
        <v>2581</v>
      </c>
      <c r="D680" s="24">
        <v>43282</v>
      </c>
      <c r="E680" s="23" t="s">
        <v>2582</v>
      </c>
      <c r="F680" s="23" t="s">
        <v>353</v>
      </c>
      <c r="G680" s="23" t="s">
        <v>1472</v>
      </c>
      <c r="H680" s="25">
        <v>100000000</v>
      </c>
      <c r="I680" s="25">
        <v>100000000</v>
      </c>
      <c r="J680" s="23" t="s">
        <v>347</v>
      </c>
      <c r="K680" s="23" t="s">
        <v>45</v>
      </c>
      <c r="L680" s="22" t="s">
        <v>2583</v>
      </c>
      <c r="M680" s="22" t="s">
        <v>2576</v>
      </c>
      <c r="N680" s="21" t="s">
        <v>2584</v>
      </c>
      <c r="O680" s="26" t="s">
        <v>2585</v>
      </c>
      <c r="P680" s="23" t="s">
        <v>2484</v>
      </c>
      <c r="Q680" s="23" t="s">
        <v>2586</v>
      </c>
      <c r="R680" s="23" t="s">
        <v>2486</v>
      </c>
      <c r="S680" s="23" t="s">
        <v>2587</v>
      </c>
      <c r="T680" s="23" t="s">
        <v>2588</v>
      </c>
      <c r="U680" s="22" t="s">
        <v>2589</v>
      </c>
      <c r="V680" s="22"/>
      <c r="W680" s="27"/>
      <c r="X680" s="28"/>
      <c r="Y680" s="23"/>
      <c r="Z680" s="23"/>
      <c r="AA680" s="29" t="str">
        <f t="shared" si="10"/>
        <v/>
      </c>
      <c r="AB680" s="22"/>
      <c r="AC680" s="22"/>
      <c r="AD680" s="22"/>
      <c r="AE680" s="22" t="s">
        <v>2590</v>
      </c>
      <c r="AF680" s="23" t="s">
        <v>47</v>
      </c>
      <c r="AG680" s="23" t="s">
        <v>2580</v>
      </c>
    </row>
    <row r="681" spans="1:33" s="20" customFormat="1" ht="63" customHeight="1" x14ac:dyDescent="0.2">
      <c r="A681" s="21" t="s">
        <v>330</v>
      </c>
      <c r="B681" s="22" t="s">
        <v>2591</v>
      </c>
      <c r="C681" s="23" t="s">
        <v>2592</v>
      </c>
      <c r="D681" s="24">
        <v>43282</v>
      </c>
      <c r="E681" s="23" t="s">
        <v>2582</v>
      </c>
      <c r="F681" s="23" t="s">
        <v>448</v>
      </c>
      <c r="G681" s="23" t="s">
        <v>1472</v>
      </c>
      <c r="H681" s="25">
        <v>100000000</v>
      </c>
      <c r="I681" s="25">
        <v>100000000</v>
      </c>
      <c r="J681" s="23" t="s">
        <v>347</v>
      </c>
      <c r="K681" s="23" t="s">
        <v>45</v>
      </c>
      <c r="L681" s="22" t="s">
        <v>2593</v>
      </c>
      <c r="M681" s="22" t="s">
        <v>2594</v>
      </c>
      <c r="N681" s="21" t="s">
        <v>2595</v>
      </c>
      <c r="O681" s="26" t="s">
        <v>2596</v>
      </c>
      <c r="P681" s="23" t="s">
        <v>2597</v>
      </c>
      <c r="Q681" s="23" t="s">
        <v>2598</v>
      </c>
      <c r="R681" s="23" t="s">
        <v>2486</v>
      </c>
      <c r="S681" s="23" t="s">
        <v>2587</v>
      </c>
      <c r="T681" s="23" t="s">
        <v>2599</v>
      </c>
      <c r="U681" s="22" t="s">
        <v>2600</v>
      </c>
      <c r="V681" s="22"/>
      <c r="W681" s="27"/>
      <c r="X681" s="28"/>
      <c r="Y681" s="23"/>
      <c r="Z681" s="23"/>
      <c r="AA681" s="29" t="str">
        <f t="shared" si="10"/>
        <v/>
      </c>
      <c r="AB681" s="22"/>
      <c r="AC681" s="22"/>
      <c r="AD681" s="22"/>
      <c r="AE681" s="22" t="s">
        <v>2593</v>
      </c>
      <c r="AF681" s="23" t="s">
        <v>47</v>
      </c>
      <c r="AG681" s="23" t="s">
        <v>2580</v>
      </c>
    </row>
    <row r="682" spans="1:33" s="20" customFormat="1" ht="63" customHeight="1" x14ac:dyDescent="0.2">
      <c r="A682" s="21" t="s">
        <v>330</v>
      </c>
      <c r="B682" s="22" t="s">
        <v>2601</v>
      </c>
      <c r="C682" s="23" t="s">
        <v>2602</v>
      </c>
      <c r="D682" s="24">
        <v>43205</v>
      </c>
      <c r="E682" s="23" t="s">
        <v>2582</v>
      </c>
      <c r="F682" s="23" t="s">
        <v>533</v>
      </c>
      <c r="G682" s="23" t="s">
        <v>1472</v>
      </c>
      <c r="H682" s="25">
        <v>500000000</v>
      </c>
      <c r="I682" s="25">
        <v>500000000</v>
      </c>
      <c r="J682" s="23" t="s">
        <v>347</v>
      </c>
      <c r="K682" s="23" t="s">
        <v>45</v>
      </c>
      <c r="L682" s="22" t="s">
        <v>2603</v>
      </c>
      <c r="M682" s="22" t="s">
        <v>2604</v>
      </c>
      <c r="N682" s="21">
        <v>3838648</v>
      </c>
      <c r="O682" s="26" t="s">
        <v>2605</v>
      </c>
      <c r="P682" s="23" t="s">
        <v>2484</v>
      </c>
      <c r="Q682" s="23" t="s">
        <v>2606</v>
      </c>
      <c r="R682" s="23" t="s">
        <v>2486</v>
      </c>
      <c r="S682" s="23" t="s">
        <v>2607</v>
      </c>
      <c r="T682" s="23" t="s">
        <v>2608</v>
      </c>
      <c r="U682" s="22" t="s">
        <v>2609</v>
      </c>
      <c r="V682" s="22"/>
      <c r="W682" s="27"/>
      <c r="X682" s="28"/>
      <c r="Y682" s="23"/>
      <c r="Z682" s="23"/>
      <c r="AA682" s="29" t="str">
        <f t="shared" si="10"/>
        <v/>
      </c>
      <c r="AB682" s="22"/>
      <c r="AC682" s="22"/>
      <c r="AD682" s="22"/>
      <c r="AE682" s="22" t="s">
        <v>2603</v>
      </c>
      <c r="AF682" s="23" t="s">
        <v>47</v>
      </c>
      <c r="AG682" s="23" t="s">
        <v>2580</v>
      </c>
    </row>
    <row r="683" spans="1:33" s="20" customFormat="1" ht="63" customHeight="1" x14ac:dyDescent="0.2">
      <c r="A683" s="21" t="s">
        <v>330</v>
      </c>
      <c r="B683" s="22">
        <v>80101506</v>
      </c>
      <c r="C683" s="23" t="s">
        <v>2610</v>
      </c>
      <c r="D683" s="24">
        <v>43282</v>
      </c>
      <c r="E683" s="23" t="s">
        <v>2582</v>
      </c>
      <c r="F683" s="23" t="s">
        <v>504</v>
      </c>
      <c r="G683" s="23" t="s">
        <v>1472</v>
      </c>
      <c r="H683" s="25">
        <v>100000000</v>
      </c>
      <c r="I683" s="25">
        <v>100000000</v>
      </c>
      <c r="J683" s="23" t="s">
        <v>347</v>
      </c>
      <c r="K683" s="23" t="s">
        <v>45</v>
      </c>
      <c r="L683" s="22" t="s">
        <v>2611</v>
      </c>
      <c r="M683" s="22" t="s">
        <v>2612</v>
      </c>
      <c r="N683" s="21" t="s">
        <v>2613</v>
      </c>
      <c r="O683" s="26" t="s">
        <v>2614</v>
      </c>
      <c r="P683" s="23" t="s">
        <v>2484</v>
      </c>
      <c r="Q683" s="23" t="s">
        <v>2615</v>
      </c>
      <c r="R683" s="23" t="s">
        <v>2486</v>
      </c>
      <c r="S683" s="23" t="s">
        <v>2587</v>
      </c>
      <c r="T683" s="23" t="s">
        <v>2616</v>
      </c>
      <c r="U683" s="22" t="s">
        <v>2617</v>
      </c>
      <c r="V683" s="22"/>
      <c r="W683" s="27"/>
      <c r="X683" s="28"/>
      <c r="Y683" s="23"/>
      <c r="Z683" s="23"/>
      <c r="AA683" s="29" t="str">
        <f t="shared" si="10"/>
        <v/>
      </c>
      <c r="AB683" s="22"/>
      <c r="AC683" s="22"/>
      <c r="AD683" s="22"/>
      <c r="AE683" s="22" t="s">
        <v>2611</v>
      </c>
      <c r="AF683" s="23" t="s">
        <v>47</v>
      </c>
      <c r="AG683" s="23" t="s">
        <v>2580</v>
      </c>
    </row>
    <row r="684" spans="1:33" s="20" customFormat="1" ht="63" customHeight="1" x14ac:dyDescent="0.2">
      <c r="A684" s="21" t="s">
        <v>330</v>
      </c>
      <c r="B684" s="22">
        <v>80101508</v>
      </c>
      <c r="C684" s="23" t="s">
        <v>2618</v>
      </c>
      <c r="D684" s="24">
        <v>43282</v>
      </c>
      <c r="E684" s="23" t="s">
        <v>2582</v>
      </c>
      <c r="F684" s="23" t="s">
        <v>353</v>
      </c>
      <c r="G684" s="23" t="s">
        <v>1472</v>
      </c>
      <c r="H684" s="25">
        <v>263447976</v>
      </c>
      <c r="I684" s="25">
        <v>263447976</v>
      </c>
      <c r="J684" s="23" t="s">
        <v>347</v>
      </c>
      <c r="K684" s="23" t="s">
        <v>45</v>
      </c>
      <c r="L684" s="22" t="s">
        <v>2619</v>
      </c>
      <c r="M684" s="22" t="s">
        <v>2576</v>
      </c>
      <c r="N684" s="21">
        <v>3838633</v>
      </c>
      <c r="O684" s="26" t="s">
        <v>2620</v>
      </c>
      <c r="P684" s="23" t="s">
        <v>2621</v>
      </c>
      <c r="Q684" s="23" t="s">
        <v>2622</v>
      </c>
      <c r="R684" s="23" t="s">
        <v>2623</v>
      </c>
      <c r="S684" s="23" t="s">
        <v>2624</v>
      </c>
      <c r="T684" s="23" t="s">
        <v>2625</v>
      </c>
      <c r="U684" s="22" t="s">
        <v>2626</v>
      </c>
      <c r="V684" s="22"/>
      <c r="W684" s="27"/>
      <c r="X684" s="28"/>
      <c r="Y684" s="23"/>
      <c r="Z684" s="23"/>
      <c r="AA684" s="29" t="str">
        <f t="shared" si="10"/>
        <v/>
      </c>
      <c r="AB684" s="22"/>
      <c r="AC684" s="22"/>
      <c r="AD684" s="22"/>
      <c r="AE684" s="22" t="s">
        <v>2619</v>
      </c>
      <c r="AF684" s="23" t="s">
        <v>47</v>
      </c>
      <c r="AG684" s="23" t="s">
        <v>2580</v>
      </c>
    </row>
    <row r="685" spans="1:33" s="20" customFormat="1" ht="63" customHeight="1" x14ac:dyDescent="0.2">
      <c r="A685" s="21" t="s">
        <v>330</v>
      </c>
      <c r="B685" s="22">
        <v>80101505</v>
      </c>
      <c r="C685" s="23" t="s">
        <v>2627</v>
      </c>
      <c r="D685" s="24">
        <v>43230</v>
      </c>
      <c r="E685" s="23" t="s">
        <v>1753</v>
      </c>
      <c r="F685" s="23" t="s">
        <v>533</v>
      </c>
      <c r="G685" s="23" t="s">
        <v>1472</v>
      </c>
      <c r="H685" s="25">
        <v>350000000</v>
      </c>
      <c r="I685" s="25">
        <v>350000000</v>
      </c>
      <c r="J685" s="23" t="s">
        <v>347</v>
      </c>
      <c r="K685" s="23" t="s">
        <v>45</v>
      </c>
      <c r="L685" s="22" t="s">
        <v>2603</v>
      </c>
      <c r="M685" s="22" t="s">
        <v>2604</v>
      </c>
      <c r="N685" s="21">
        <v>3838648</v>
      </c>
      <c r="O685" s="26" t="s">
        <v>2605</v>
      </c>
      <c r="P685" s="23" t="s">
        <v>2484</v>
      </c>
      <c r="Q685" s="23" t="s">
        <v>2606</v>
      </c>
      <c r="R685" s="23" t="s">
        <v>2486</v>
      </c>
      <c r="S685" s="23" t="s">
        <v>2628</v>
      </c>
      <c r="T685" s="23" t="s">
        <v>2616</v>
      </c>
      <c r="U685" s="22" t="s">
        <v>2617</v>
      </c>
      <c r="V685" s="22"/>
      <c r="W685" s="27"/>
      <c r="X685" s="28"/>
      <c r="Y685" s="23"/>
      <c r="Z685" s="23"/>
      <c r="AA685" s="29" t="str">
        <f t="shared" si="10"/>
        <v/>
      </c>
      <c r="AB685" s="22"/>
      <c r="AC685" s="22"/>
      <c r="AD685" s="22"/>
      <c r="AE685" s="22"/>
      <c r="AF685" s="23"/>
      <c r="AG685" s="23"/>
    </row>
    <row r="686" spans="1:33" s="20" customFormat="1" ht="63" customHeight="1" x14ac:dyDescent="0.2">
      <c r="A686" s="21" t="s">
        <v>330</v>
      </c>
      <c r="B686" s="22">
        <v>80101505</v>
      </c>
      <c r="C686" s="23" t="s">
        <v>2629</v>
      </c>
      <c r="D686" s="24">
        <v>43282</v>
      </c>
      <c r="E686" s="23" t="s">
        <v>1753</v>
      </c>
      <c r="F686" s="23" t="s">
        <v>504</v>
      </c>
      <c r="G686" s="23" t="s">
        <v>1472</v>
      </c>
      <c r="H686" s="25">
        <v>100000000</v>
      </c>
      <c r="I686" s="25">
        <v>100000000</v>
      </c>
      <c r="J686" s="23" t="s">
        <v>347</v>
      </c>
      <c r="K686" s="23" t="s">
        <v>45</v>
      </c>
      <c r="L686" s="22" t="s">
        <v>2603</v>
      </c>
      <c r="M686" s="22" t="s">
        <v>2604</v>
      </c>
      <c r="N686" s="21">
        <v>3838648</v>
      </c>
      <c r="O686" s="26" t="s">
        <v>2605</v>
      </c>
      <c r="P686" s="23" t="s">
        <v>2484</v>
      </c>
      <c r="Q686" s="23" t="s">
        <v>2606</v>
      </c>
      <c r="R686" s="23" t="s">
        <v>2486</v>
      </c>
      <c r="S686" s="23">
        <v>140022001</v>
      </c>
      <c r="T686" s="23" t="s">
        <v>2616</v>
      </c>
      <c r="U686" s="22" t="s">
        <v>2617</v>
      </c>
      <c r="V686" s="22"/>
      <c r="W686" s="27"/>
      <c r="X686" s="28"/>
      <c r="Y686" s="23"/>
      <c r="Z686" s="23"/>
      <c r="AA686" s="29" t="str">
        <f t="shared" si="10"/>
        <v/>
      </c>
      <c r="AB686" s="22"/>
      <c r="AC686" s="22"/>
      <c r="AD686" s="22"/>
      <c r="AE686" s="22"/>
      <c r="AF686" s="23"/>
      <c r="AG686" s="23"/>
    </row>
    <row r="687" spans="1:33" s="20" customFormat="1" ht="63" customHeight="1" x14ac:dyDescent="0.2">
      <c r="A687" s="21" t="s">
        <v>330</v>
      </c>
      <c r="B687" s="22">
        <v>80101505</v>
      </c>
      <c r="C687" s="23" t="s">
        <v>2630</v>
      </c>
      <c r="D687" s="24">
        <v>43282</v>
      </c>
      <c r="E687" s="23" t="s">
        <v>1753</v>
      </c>
      <c r="F687" s="23" t="s">
        <v>353</v>
      </c>
      <c r="G687" s="23" t="s">
        <v>1472</v>
      </c>
      <c r="H687" s="25">
        <v>100000000</v>
      </c>
      <c r="I687" s="25">
        <v>100000000</v>
      </c>
      <c r="J687" s="23" t="s">
        <v>347</v>
      </c>
      <c r="K687" s="23" t="s">
        <v>45</v>
      </c>
      <c r="L687" s="22" t="s">
        <v>2603</v>
      </c>
      <c r="M687" s="22" t="s">
        <v>2604</v>
      </c>
      <c r="N687" s="21">
        <v>3838648</v>
      </c>
      <c r="O687" s="26" t="s">
        <v>2605</v>
      </c>
      <c r="P687" s="23" t="s">
        <v>2484</v>
      </c>
      <c r="Q687" s="23" t="s">
        <v>2606</v>
      </c>
      <c r="R687" s="23" t="s">
        <v>2486</v>
      </c>
      <c r="S687" s="23">
        <v>100027001</v>
      </c>
      <c r="T687" s="23" t="s">
        <v>2616</v>
      </c>
      <c r="U687" s="22" t="s">
        <v>2617</v>
      </c>
      <c r="V687" s="22"/>
      <c r="W687" s="27"/>
      <c r="X687" s="28"/>
      <c r="Y687" s="23"/>
      <c r="Z687" s="23"/>
      <c r="AA687" s="29" t="str">
        <f t="shared" si="10"/>
        <v/>
      </c>
      <c r="AB687" s="22"/>
      <c r="AC687" s="22"/>
      <c r="AD687" s="22"/>
      <c r="AE687" s="22"/>
      <c r="AF687" s="23"/>
      <c r="AG687" s="23"/>
    </row>
    <row r="688" spans="1:33" s="20" customFormat="1" ht="63" customHeight="1" x14ac:dyDescent="0.2">
      <c r="A688" s="21" t="s">
        <v>330</v>
      </c>
      <c r="B688" s="22"/>
      <c r="C688" s="23" t="s">
        <v>2495</v>
      </c>
      <c r="D688" s="24">
        <v>43191</v>
      </c>
      <c r="E688" s="23" t="s">
        <v>1753</v>
      </c>
      <c r="F688" s="23" t="s">
        <v>533</v>
      </c>
      <c r="G688" s="23" t="s">
        <v>1472</v>
      </c>
      <c r="H688" s="25">
        <v>250000000</v>
      </c>
      <c r="I688" s="25">
        <v>250000000</v>
      </c>
      <c r="J688" s="23" t="s">
        <v>347</v>
      </c>
      <c r="K688" s="23" t="s">
        <v>45</v>
      </c>
      <c r="L688" s="22"/>
      <c r="M688" s="22"/>
      <c r="N688" s="21"/>
      <c r="O688" s="26"/>
      <c r="P688" s="23"/>
      <c r="Q688" s="23"/>
      <c r="R688" s="23"/>
      <c r="S688" s="23"/>
      <c r="T688" s="23"/>
      <c r="U688" s="22"/>
      <c r="V688" s="22"/>
      <c r="W688" s="27"/>
      <c r="X688" s="28"/>
      <c r="Y688" s="23"/>
      <c r="Z688" s="23"/>
      <c r="AA688" s="29" t="str">
        <f t="shared" si="10"/>
        <v/>
      </c>
      <c r="AB688" s="22"/>
      <c r="AC688" s="22"/>
      <c r="AD688" s="22" t="s">
        <v>2631</v>
      </c>
      <c r="AE688" s="22"/>
      <c r="AF688" s="23"/>
      <c r="AG688" s="23"/>
    </row>
    <row r="689" spans="1:33" s="20" customFormat="1" ht="63" customHeight="1" x14ac:dyDescent="0.2">
      <c r="A689" s="21" t="s">
        <v>330</v>
      </c>
      <c r="B689" s="22">
        <v>80131802</v>
      </c>
      <c r="C689" s="23" t="s">
        <v>2632</v>
      </c>
      <c r="D689" s="24">
        <v>43180</v>
      </c>
      <c r="E689" s="23" t="s">
        <v>2633</v>
      </c>
      <c r="F689" s="23" t="s">
        <v>780</v>
      </c>
      <c r="G689" s="23" t="s">
        <v>352</v>
      </c>
      <c r="H689" s="25">
        <v>15000000</v>
      </c>
      <c r="I689" s="25">
        <v>15000000</v>
      </c>
      <c r="J689" s="23" t="s">
        <v>347</v>
      </c>
      <c r="K689" s="23" t="s">
        <v>45</v>
      </c>
      <c r="L689" s="22" t="s">
        <v>2634</v>
      </c>
      <c r="M689" s="22" t="s">
        <v>2594</v>
      </c>
      <c r="N689" s="21" t="s">
        <v>2566</v>
      </c>
      <c r="O689" s="26" t="s">
        <v>2517</v>
      </c>
      <c r="P689" s="23" t="s">
        <v>2507</v>
      </c>
      <c r="Q689" s="23" t="s">
        <v>2508</v>
      </c>
      <c r="R689" s="23" t="s">
        <v>2509</v>
      </c>
      <c r="S689" s="23" t="s">
        <v>2510</v>
      </c>
      <c r="T689" s="23" t="s">
        <v>2511</v>
      </c>
      <c r="U689" s="22" t="s">
        <v>2512</v>
      </c>
      <c r="V689" s="22"/>
      <c r="W689" s="27"/>
      <c r="X689" s="28"/>
      <c r="Y689" s="23"/>
      <c r="Z689" s="23"/>
      <c r="AA689" s="29" t="str">
        <f t="shared" si="10"/>
        <v/>
      </c>
      <c r="AB689" s="22"/>
      <c r="AC689" s="22"/>
      <c r="AD689" s="22"/>
      <c r="AE689" s="22" t="s">
        <v>2635</v>
      </c>
      <c r="AF689" s="23" t="s">
        <v>47</v>
      </c>
      <c r="AG689" s="23" t="s">
        <v>2580</v>
      </c>
    </row>
    <row r="690" spans="1:33" s="20" customFormat="1" ht="63" customHeight="1" x14ac:dyDescent="0.2">
      <c r="A690" s="21" t="s">
        <v>321</v>
      </c>
      <c r="B690" s="22">
        <v>82121500</v>
      </c>
      <c r="C690" s="23" t="s">
        <v>2636</v>
      </c>
      <c r="D690" s="24">
        <v>42948</v>
      </c>
      <c r="E690" s="23" t="s">
        <v>2637</v>
      </c>
      <c r="F690" s="23" t="s">
        <v>348</v>
      </c>
      <c r="G690" s="23" t="s">
        <v>352</v>
      </c>
      <c r="H690" s="25">
        <v>2365125000</v>
      </c>
      <c r="I690" s="25">
        <v>1071000000</v>
      </c>
      <c r="J690" s="23" t="s">
        <v>49</v>
      </c>
      <c r="K690" s="23" t="s">
        <v>346</v>
      </c>
      <c r="L690" s="22" t="s">
        <v>2638</v>
      </c>
      <c r="M690" s="22" t="s">
        <v>2639</v>
      </c>
      <c r="N690" s="21" t="s">
        <v>2640</v>
      </c>
      <c r="O690" s="26" t="s">
        <v>2641</v>
      </c>
      <c r="P690" s="23"/>
      <c r="Q690" s="23"/>
      <c r="R690" s="23"/>
      <c r="S690" s="23"/>
      <c r="T690" s="23"/>
      <c r="U690" s="22"/>
      <c r="V690" s="22">
        <v>7481</v>
      </c>
      <c r="W690" s="27">
        <v>19926</v>
      </c>
      <c r="X690" s="28">
        <v>43025</v>
      </c>
      <c r="Y690" s="23">
        <v>2017060103039</v>
      </c>
      <c r="Z690" s="23">
        <v>4600007552</v>
      </c>
      <c r="AA690" s="29">
        <f t="shared" si="10"/>
        <v>1</v>
      </c>
      <c r="AB690" s="22" t="s">
        <v>2642</v>
      </c>
      <c r="AC690" s="22" t="s">
        <v>317</v>
      </c>
      <c r="AD690" s="22" t="s">
        <v>2643</v>
      </c>
      <c r="AE690" s="22" t="s">
        <v>2644</v>
      </c>
      <c r="AF690" s="23" t="s">
        <v>2645</v>
      </c>
      <c r="AG690" s="23" t="s">
        <v>2646</v>
      </c>
    </row>
    <row r="691" spans="1:33" s="20" customFormat="1" ht="63" customHeight="1" x14ac:dyDescent="0.2">
      <c r="A691" s="21" t="s">
        <v>321</v>
      </c>
      <c r="B691" s="22" t="s">
        <v>2925</v>
      </c>
      <c r="C691" s="23" t="s">
        <v>2647</v>
      </c>
      <c r="D691" s="24">
        <v>42974</v>
      </c>
      <c r="E691" s="23" t="s">
        <v>1369</v>
      </c>
      <c r="F691" s="23" t="s">
        <v>620</v>
      </c>
      <c r="G691" s="23" t="s">
        <v>352</v>
      </c>
      <c r="H691" s="25">
        <v>142800000</v>
      </c>
      <c r="I691" s="25">
        <v>47600000</v>
      </c>
      <c r="J691" s="23" t="s">
        <v>49</v>
      </c>
      <c r="K691" s="23" t="s">
        <v>346</v>
      </c>
      <c r="L691" s="22" t="s">
        <v>2638</v>
      </c>
      <c r="M691" s="22" t="s">
        <v>2639</v>
      </c>
      <c r="N691" s="21" t="s">
        <v>2640</v>
      </c>
      <c r="O691" s="26" t="s">
        <v>2641</v>
      </c>
      <c r="P691" s="23"/>
      <c r="Q691" s="23"/>
      <c r="R691" s="23"/>
      <c r="S691" s="23"/>
      <c r="T691" s="23"/>
      <c r="U691" s="22"/>
      <c r="V691" s="22">
        <v>7493</v>
      </c>
      <c r="W691" s="27">
        <v>18157</v>
      </c>
      <c r="X691" s="28">
        <v>42984</v>
      </c>
      <c r="Y691" s="23" t="s">
        <v>45</v>
      </c>
      <c r="Z691" s="23">
        <v>4600007251</v>
      </c>
      <c r="AA691" s="29">
        <f t="shared" si="10"/>
        <v>1</v>
      </c>
      <c r="AB691" s="22" t="s">
        <v>2648</v>
      </c>
      <c r="AC691" s="22" t="s">
        <v>317</v>
      </c>
      <c r="AD691" s="22" t="s">
        <v>2649</v>
      </c>
      <c r="AE691" s="22" t="s">
        <v>2650</v>
      </c>
      <c r="AF691" s="23" t="s">
        <v>2645</v>
      </c>
      <c r="AG691" s="23" t="s">
        <v>2646</v>
      </c>
    </row>
    <row r="692" spans="1:33" s="20" customFormat="1" ht="63" customHeight="1" x14ac:dyDescent="0.2">
      <c r="A692" s="21" t="s">
        <v>321</v>
      </c>
      <c r="B692" s="22" t="s">
        <v>2926</v>
      </c>
      <c r="C692" s="23" t="s">
        <v>2651</v>
      </c>
      <c r="D692" s="24">
        <v>42933</v>
      </c>
      <c r="E692" s="23" t="s">
        <v>2652</v>
      </c>
      <c r="F692" s="23" t="s">
        <v>353</v>
      </c>
      <c r="G692" s="23" t="s">
        <v>352</v>
      </c>
      <c r="H692" s="25">
        <v>781199952</v>
      </c>
      <c r="I692" s="25">
        <v>342000000</v>
      </c>
      <c r="J692" s="23" t="s">
        <v>49</v>
      </c>
      <c r="K692" s="23" t="s">
        <v>346</v>
      </c>
      <c r="L692" s="22" t="s">
        <v>2638</v>
      </c>
      <c r="M692" s="22" t="s">
        <v>2639</v>
      </c>
      <c r="N692" s="21" t="s">
        <v>2640</v>
      </c>
      <c r="O692" s="26" t="s">
        <v>2641</v>
      </c>
      <c r="P692" s="23" t="s">
        <v>2653</v>
      </c>
      <c r="Q692" s="23" t="s">
        <v>2654</v>
      </c>
      <c r="R692" s="23" t="s">
        <v>2655</v>
      </c>
      <c r="S692" s="23">
        <v>220129001</v>
      </c>
      <c r="T692" s="23" t="s">
        <v>2656</v>
      </c>
      <c r="U692" s="22" t="s">
        <v>2657</v>
      </c>
      <c r="V692" s="22">
        <v>7363</v>
      </c>
      <c r="W692" s="27">
        <v>16009</v>
      </c>
      <c r="X692" s="28">
        <v>43018</v>
      </c>
      <c r="Y692" s="23">
        <v>2017060102716</v>
      </c>
      <c r="Z692" s="23">
        <v>4600007525</v>
      </c>
      <c r="AA692" s="29">
        <f t="shared" si="10"/>
        <v>1</v>
      </c>
      <c r="AB692" s="22" t="s">
        <v>2658</v>
      </c>
      <c r="AC692" s="22" t="s">
        <v>317</v>
      </c>
      <c r="AD692" s="22" t="s">
        <v>2659</v>
      </c>
      <c r="AE692" s="22" t="s">
        <v>2660</v>
      </c>
      <c r="AF692" s="23" t="s">
        <v>2645</v>
      </c>
      <c r="AG692" s="23" t="s">
        <v>2646</v>
      </c>
    </row>
    <row r="693" spans="1:33" s="20" customFormat="1" ht="63" customHeight="1" x14ac:dyDescent="0.2">
      <c r="A693" s="21" t="s">
        <v>321</v>
      </c>
      <c r="B693" s="22" t="s">
        <v>2927</v>
      </c>
      <c r="C693" s="23" t="s">
        <v>2661</v>
      </c>
      <c r="D693" s="24">
        <v>42941</v>
      </c>
      <c r="E693" s="23" t="s">
        <v>1369</v>
      </c>
      <c r="F693" s="23" t="s">
        <v>353</v>
      </c>
      <c r="G693" s="23" t="s">
        <v>352</v>
      </c>
      <c r="H693" s="25">
        <v>269423616</v>
      </c>
      <c r="I693" s="25">
        <v>202067310</v>
      </c>
      <c r="J693" s="23" t="s">
        <v>49</v>
      </c>
      <c r="K693" s="23" t="s">
        <v>346</v>
      </c>
      <c r="L693" s="22" t="s">
        <v>2638</v>
      </c>
      <c r="M693" s="22" t="s">
        <v>2639</v>
      </c>
      <c r="N693" s="21" t="s">
        <v>2662</v>
      </c>
      <c r="O693" s="26" t="s">
        <v>2641</v>
      </c>
      <c r="P693" s="23"/>
      <c r="Q693" s="23"/>
      <c r="R693" s="23"/>
      <c r="S693" s="23"/>
      <c r="T693" s="23"/>
      <c r="U693" s="22"/>
      <c r="V693" s="22">
        <v>7392</v>
      </c>
      <c r="W693" s="27">
        <v>17413</v>
      </c>
      <c r="X693" s="28">
        <v>42976</v>
      </c>
      <c r="Y693" s="23">
        <v>2017060098962</v>
      </c>
      <c r="Z693" s="23">
        <v>4600007217</v>
      </c>
      <c r="AA693" s="29">
        <f t="shared" si="10"/>
        <v>1</v>
      </c>
      <c r="AB693" s="22" t="s">
        <v>2663</v>
      </c>
      <c r="AC693" s="22" t="s">
        <v>317</v>
      </c>
      <c r="AD693" s="22" t="s">
        <v>2664</v>
      </c>
      <c r="AE693" s="22" t="s">
        <v>2665</v>
      </c>
      <c r="AF693" s="23" t="s">
        <v>2645</v>
      </c>
      <c r="AG693" s="23" t="s">
        <v>2646</v>
      </c>
    </row>
    <row r="694" spans="1:33" s="20" customFormat="1" ht="63" customHeight="1" x14ac:dyDescent="0.2">
      <c r="A694" s="21" t="s">
        <v>321</v>
      </c>
      <c r="B694" s="22">
        <v>83111600</v>
      </c>
      <c r="C694" s="23" t="s">
        <v>2666</v>
      </c>
      <c r="D694" s="24">
        <v>42948</v>
      </c>
      <c r="E694" s="23" t="s">
        <v>2667</v>
      </c>
      <c r="F694" s="23" t="s">
        <v>837</v>
      </c>
      <c r="G694" s="23" t="s">
        <v>352</v>
      </c>
      <c r="H694" s="25">
        <v>850071952</v>
      </c>
      <c r="I694" s="25">
        <v>334353600</v>
      </c>
      <c r="J694" s="23" t="s">
        <v>49</v>
      </c>
      <c r="K694" s="23" t="s">
        <v>346</v>
      </c>
      <c r="L694" s="22" t="s">
        <v>2668</v>
      </c>
      <c r="M694" s="22" t="s">
        <v>2639</v>
      </c>
      <c r="N694" s="21" t="s">
        <v>2669</v>
      </c>
      <c r="O694" s="26" t="s">
        <v>2670</v>
      </c>
      <c r="P694" s="23"/>
      <c r="Q694" s="23"/>
      <c r="R694" s="23"/>
      <c r="S694" s="23"/>
      <c r="T694" s="23"/>
      <c r="U694" s="22"/>
      <c r="V694" s="22">
        <v>7394</v>
      </c>
      <c r="W694" s="27">
        <v>5149</v>
      </c>
      <c r="X694" s="28">
        <v>42979</v>
      </c>
      <c r="Y694" s="23">
        <v>2017060098928</v>
      </c>
      <c r="Z694" s="23">
        <v>4600007212</v>
      </c>
      <c r="AA694" s="29">
        <f t="shared" si="10"/>
        <v>1</v>
      </c>
      <c r="AB694" s="22" t="s">
        <v>2671</v>
      </c>
      <c r="AC694" s="22" t="s">
        <v>317</v>
      </c>
      <c r="AD694" s="22" t="s">
        <v>2672</v>
      </c>
      <c r="AE694" s="22" t="s">
        <v>2673</v>
      </c>
      <c r="AF694" s="23" t="s">
        <v>2645</v>
      </c>
      <c r="AG694" s="23" t="s">
        <v>2646</v>
      </c>
    </row>
    <row r="695" spans="1:33" s="20" customFormat="1" ht="63" customHeight="1" x14ac:dyDescent="0.2">
      <c r="A695" s="21" t="s">
        <v>321</v>
      </c>
      <c r="B695" s="22">
        <v>90121500</v>
      </c>
      <c r="C695" s="23" t="s">
        <v>578</v>
      </c>
      <c r="D695" s="24">
        <v>42983</v>
      </c>
      <c r="E695" s="23" t="s">
        <v>1616</v>
      </c>
      <c r="F695" s="23" t="s">
        <v>353</v>
      </c>
      <c r="G695" s="23" t="s">
        <v>352</v>
      </c>
      <c r="H695" s="25">
        <v>2307728260</v>
      </c>
      <c r="I695" s="25">
        <v>1646130260</v>
      </c>
      <c r="J695" s="23" t="s">
        <v>49</v>
      </c>
      <c r="K695" s="23" t="s">
        <v>346</v>
      </c>
      <c r="L695" s="22" t="s">
        <v>2674</v>
      </c>
      <c r="M695" s="22" t="s">
        <v>2639</v>
      </c>
      <c r="N695" s="21" t="s">
        <v>2675</v>
      </c>
      <c r="O695" s="26" t="s">
        <v>2676</v>
      </c>
      <c r="P695" s="23"/>
      <c r="Q695" s="23"/>
      <c r="R695" s="23"/>
      <c r="S695" s="23"/>
      <c r="T695" s="23"/>
      <c r="U695" s="22"/>
      <c r="V695" s="22">
        <v>7571</v>
      </c>
      <c r="W695" s="27">
        <v>15618</v>
      </c>
      <c r="X695" s="28">
        <v>43013</v>
      </c>
      <c r="Y695" s="23">
        <v>2017060102139</v>
      </c>
      <c r="Z695" s="23">
        <v>4600007506</v>
      </c>
      <c r="AA695" s="29">
        <f t="shared" si="10"/>
        <v>1</v>
      </c>
      <c r="AB695" s="22" t="s">
        <v>2677</v>
      </c>
      <c r="AC695" s="22" t="s">
        <v>317</v>
      </c>
      <c r="AD695" s="22" t="s">
        <v>2678</v>
      </c>
      <c r="AE695" s="22" t="s">
        <v>2679</v>
      </c>
      <c r="AF695" s="23" t="s">
        <v>2645</v>
      </c>
      <c r="AG695" s="23" t="s">
        <v>2646</v>
      </c>
    </row>
    <row r="696" spans="1:33" s="20" customFormat="1" ht="63" customHeight="1" x14ac:dyDescent="0.2">
      <c r="A696" s="21" t="s">
        <v>321</v>
      </c>
      <c r="B696" s="22">
        <v>78102200</v>
      </c>
      <c r="C696" s="23" t="s">
        <v>2680</v>
      </c>
      <c r="D696" s="24">
        <v>43003</v>
      </c>
      <c r="E696" s="23" t="s">
        <v>1616</v>
      </c>
      <c r="F696" s="23" t="s">
        <v>353</v>
      </c>
      <c r="G696" s="23" t="s">
        <v>352</v>
      </c>
      <c r="H696" s="25">
        <v>578562317</v>
      </c>
      <c r="I696" s="25">
        <v>452162317</v>
      </c>
      <c r="J696" s="23" t="s">
        <v>49</v>
      </c>
      <c r="K696" s="23" t="s">
        <v>346</v>
      </c>
      <c r="L696" s="22" t="s">
        <v>2638</v>
      </c>
      <c r="M696" s="22" t="s">
        <v>2639</v>
      </c>
      <c r="N696" s="21" t="s">
        <v>2640</v>
      </c>
      <c r="O696" s="26" t="s">
        <v>2641</v>
      </c>
      <c r="P696" s="23"/>
      <c r="Q696" s="23"/>
      <c r="R696" s="23"/>
      <c r="S696" s="23"/>
      <c r="T696" s="23"/>
      <c r="U696" s="22"/>
      <c r="V696" s="22">
        <v>7561</v>
      </c>
      <c r="W696" s="27">
        <v>19911</v>
      </c>
      <c r="X696" s="28">
        <v>43013</v>
      </c>
      <c r="Y696" s="23">
        <v>2017060102512</v>
      </c>
      <c r="Z696" s="23">
        <v>4600007517</v>
      </c>
      <c r="AA696" s="29">
        <f t="shared" si="10"/>
        <v>1</v>
      </c>
      <c r="AB696" s="22" t="s">
        <v>2681</v>
      </c>
      <c r="AC696" s="22" t="s">
        <v>317</v>
      </c>
      <c r="AD696" s="22" t="s">
        <v>2643</v>
      </c>
      <c r="AE696" s="22" t="s">
        <v>2660</v>
      </c>
      <c r="AF696" s="23" t="s">
        <v>2645</v>
      </c>
      <c r="AG696" s="23" t="s">
        <v>2646</v>
      </c>
    </row>
    <row r="697" spans="1:33" s="20" customFormat="1" ht="63" customHeight="1" x14ac:dyDescent="0.2">
      <c r="A697" s="21" t="s">
        <v>321</v>
      </c>
      <c r="B697" s="22">
        <v>83101804</v>
      </c>
      <c r="C697" s="23" t="s">
        <v>2682</v>
      </c>
      <c r="D697" s="24">
        <v>43009</v>
      </c>
      <c r="E697" s="23" t="s">
        <v>1616</v>
      </c>
      <c r="F697" s="23" t="s">
        <v>353</v>
      </c>
      <c r="G697" s="23" t="s">
        <v>352</v>
      </c>
      <c r="H697" s="25">
        <v>2781833847</v>
      </c>
      <c r="I697" s="25">
        <v>4032642007</v>
      </c>
      <c r="J697" s="23" t="s">
        <v>49</v>
      </c>
      <c r="K697" s="23" t="s">
        <v>346</v>
      </c>
      <c r="L697" s="22" t="s">
        <v>2683</v>
      </c>
      <c r="M697" s="22" t="s">
        <v>2684</v>
      </c>
      <c r="N697" s="21" t="s">
        <v>2685</v>
      </c>
      <c r="O697" s="26" t="s">
        <v>2686</v>
      </c>
      <c r="P697" s="23"/>
      <c r="Q697" s="23"/>
      <c r="R697" s="23"/>
      <c r="S697" s="23"/>
      <c r="T697" s="23"/>
      <c r="U697" s="22"/>
      <c r="V697" s="22" t="s">
        <v>2687</v>
      </c>
      <c r="W697" s="27">
        <v>0</v>
      </c>
      <c r="X697" s="28">
        <v>43010</v>
      </c>
      <c r="Y697" s="23">
        <v>2017060102511</v>
      </c>
      <c r="Z697" s="23" t="s">
        <v>2687</v>
      </c>
      <c r="AA697" s="29">
        <f t="shared" si="10"/>
        <v>1</v>
      </c>
      <c r="AB697" s="22" t="s">
        <v>2688</v>
      </c>
      <c r="AC697" s="22" t="s">
        <v>317</v>
      </c>
      <c r="AD697" s="22" t="s">
        <v>2689</v>
      </c>
      <c r="AE697" s="22" t="s">
        <v>2690</v>
      </c>
      <c r="AF697" s="23" t="s">
        <v>2645</v>
      </c>
      <c r="AG697" s="23" t="s">
        <v>2646</v>
      </c>
    </row>
    <row r="698" spans="1:33" s="20" customFormat="1" ht="63" customHeight="1" x14ac:dyDescent="0.2">
      <c r="A698" s="21" t="s">
        <v>321</v>
      </c>
      <c r="B698" s="22">
        <v>78181701</v>
      </c>
      <c r="C698" s="23" t="s">
        <v>2691</v>
      </c>
      <c r="D698" s="24">
        <v>43009</v>
      </c>
      <c r="E698" s="23" t="s">
        <v>1616</v>
      </c>
      <c r="F698" s="23" t="s">
        <v>348</v>
      </c>
      <c r="G698" s="23" t="s">
        <v>352</v>
      </c>
      <c r="H698" s="25">
        <v>972967280</v>
      </c>
      <c r="I698" s="25">
        <v>778373824</v>
      </c>
      <c r="J698" s="23" t="s">
        <v>49</v>
      </c>
      <c r="K698" s="23" t="s">
        <v>346</v>
      </c>
      <c r="L698" s="22" t="s">
        <v>2692</v>
      </c>
      <c r="M698" s="22" t="s">
        <v>2684</v>
      </c>
      <c r="N698" s="21" t="s">
        <v>2693</v>
      </c>
      <c r="O698" s="26" t="s">
        <v>2694</v>
      </c>
      <c r="P698" s="23"/>
      <c r="Q698" s="23"/>
      <c r="R698" s="23"/>
      <c r="S698" s="23"/>
      <c r="T698" s="23"/>
      <c r="U698" s="22"/>
      <c r="V698" s="22">
        <v>7373</v>
      </c>
      <c r="W698" s="27">
        <v>16756</v>
      </c>
      <c r="X698" s="28">
        <v>42964</v>
      </c>
      <c r="Y698" s="23">
        <v>2017060102135</v>
      </c>
      <c r="Z698" s="23">
        <v>4600007507</v>
      </c>
      <c r="AA698" s="29">
        <f t="shared" si="10"/>
        <v>1</v>
      </c>
      <c r="AB698" s="22" t="s">
        <v>2695</v>
      </c>
      <c r="AC698" s="22" t="s">
        <v>317</v>
      </c>
      <c r="AD698" s="22" t="s">
        <v>2643</v>
      </c>
      <c r="AE698" s="22" t="s">
        <v>2696</v>
      </c>
      <c r="AF698" s="23" t="s">
        <v>2645</v>
      </c>
      <c r="AG698" s="23" t="s">
        <v>2646</v>
      </c>
    </row>
    <row r="699" spans="1:33" s="20" customFormat="1" ht="63" customHeight="1" x14ac:dyDescent="0.2">
      <c r="A699" s="21" t="s">
        <v>321</v>
      </c>
      <c r="B699" s="22" t="s">
        <v>2928</v>
      </c>
      <c r="C699" s="23" t="s">
        <v>2697</v>
      </c>
      <c r="D699" s="24">
        <v>43009</v>
      </c>
      <c r="E699" s="23" t="s">
        <v>2698</v>
      </c>
      <c r="F699" s="23" t="s">
        <v>348</v>
      </c>
      <c r="G699" s="23" t="s">
        <v>352</v>
      </c>
      <c r="H699" s="25">
        <v>239999909</v>
      </c>
      <c r="I699" s="25">
        <v>168189452</v>
      </c>
      <c r="J699" s="23" t="s">
        <v>49</v>
      </c>
      <c r="K699" s="23" t="s">
        <v>346</v>
      </c>
      <c r="L699" s="22" t="s">
        <v>2699</v>
      </c>
      <c r="M699" s="22" t="s">
        <v>2684</v>
      </c>
      <c r="N699" s="21" t="s">
        <v>2700</v>
      </c>
      <c r="O699" s="26" t="s">
        <v>2701</v>
      </c>
      <c r="P699" s="23"/>
      <c r="Q699" s="23"/>
      <c r="R699" s="23"/>
      <c r="S699" s="23"/>
      <c r="T699" s="23"/>
      <c r="U699" s="22"/>
      <c r="V699" s="22">
        <v>7027</v>
      </c>
      <c r="W699" s="27">
        <v>18269</v>
      </c>
      <c r="X699" s="28">
        <v>42958</v>
      </c>
      <c r="Y699" s="23" t="s">
        <v>2702</v>
      </c>
      <c r="Z699" s="23">
        <v>4600007553</v>
      </c>
      <c r="AA699" s="29">
        <f t="shared" si="10"/>
        <v>1</v>
      </c>
      <c r="AB699" s="22" t="s">
        <v>2703</v>
      </c>
      <c r="AC699" s="22" t="s">
        <v>317</v>
      </c>
      <c r="AD699" s="22" t="s">
        <v>2649</v>
      </c>
      <c r="AE699" s="22" t="s">
        <v>2699</v>
      </c>
      <c r="AF699" s="23" t="s">
        <v>2645</v>
      </c>
      <c r="AG699" s="23" t="s">
        <v>2646</v>
      </c>
    </row>
    <row r="700" spans="1:33" s="20" customFormat="1" ht="63" customHeight="1" x14ac:dyDescent="0.2">
      <c r="A700" s="21" t="s">
        <v>321</v>
      </c>
      <c r="B700" s="22" t="s">
        <v>2929</v>
      </c>
      <c r="C700" s="23" t="s">
        <v>2704</v>
      </c>
      <c r="D700" s="24">
        <v>43009</v>
      </c>
      <c r="E700" s="23" t="s">
        <v>1616</v>
      </c>
      <c r="F700" s="23" t="s">
        <v>837</v>
      </c>
      <c r="G700" s="23" t="s">
        <v>352</v>
      </c>
      <c r="H700" s="25">
        <v>334029055</v>
      </c>
      <c r="I700" s="25">
        <v>234249589</v>
      </c>
      <c r="J700" s="23" t="s">
        <v>49</v>
      </c>
      <c r="K700" s="23" t="s">
        <v>346</v>
      </c>
      <c r="L700" s="22" t="s">
        <v>2699</v>
      </c>
      <c r="M700" s="22" t="s">
        <v>2684</v>
      </c>
      <c r="N700" s="21" t="s">
        <v>2700</v>
      </c>
      <c r="O700" s="26" t="s">
        <v>2701</v>
      </c>
      <c r="P700" s="23"/>
      <c r="Q700" s="23"/>
      <c r="R700" s="23"/>
      <c r="S700" s="23"/>
      <c r="T700" s="23"/>
      <c r="U700" s="22"/>
      <c r="V700" s="22">
        <v>7381</v>
      </c>
      <c r="W700" s="27">
        <v>18268</v>
      </c>
      <c r="X700" s="28">
        <v>43013</v>
      </c>
      <c r="Y700" s="23">
        <v>2017060102513</v>
      </c>
      <c r="Z700" s="23">
        <v>4600007210</v>
      </c>
      <c r="AA700" s="29">
        <f t="shared" si="10"/>
        <v>1</v>
      </c>
      <c r="AB700" s="22" t="s">
        <v>2705</v>
      </c>
      <c r="AC700" s="22" t="s">
        <v>317</v>
      </c>
      <c r="AD700" s="22" t="s">
        <v>2649</v>
      </c>
      <c r="AE700" s="22" t="s">
        <v>2699</v>
      </c>
      <c r="AF700" s="23" t="s">
        <v>2645</v>
      </c>
      <c r="AG700" s="23" t="s">
        <v>2646</v>
      </c>
    </row>
    <row r="701" spans="1:33" s="20" customFormat="1" ht="63" customHeight="1" x14ac:dyDescent="0.2">
      <c r="A701" s="21" t="s">
        <v>321</v>
      </c>
      <c r="B701" s="22">
        <v>41103007</v>
      </c>
      <c r="C701" s="23" t="s">
        <v>2706</v>
      </c>
      <c r="D701" s="24">
        <v>42917</v>
      </c>
      <c r="E701" s="23" t="s">
        <v>1616</v>
      </c>
      <c r="F701" s="23" t="s">
        <v>353</v>
      </c>
      <c r="G701" s="23" t="s">
        <v>352</v>
      </c>
      <c r="H701" s="25">
        <v>2089305153</v>
      </c>
      <c r="I701" s="25">
        <v>2089305153</v>
      </c>
      <c r="J701" s="23" t="s">
        <v>49</v>
      </c>
      <c r="K701" s="23" t="s">
        <v>346</v>
      </c>
      <c r="L701" s="22" t="s">
        <v>2638</v>
      </c>
      <c r="M701" s="22" t="s">
        <v>2639</v>
      </c>
      <c r="N701" s="21" t="s">
        <v>2640</v>
      </c>
      <c r="O701" s="26" t="s">
        <v>2641</v>
      </c>
      <c r="P701" s="23"/>
      <c r="Q701" s="23"/>
      <c r="R701" s="23"/>
      <c r="S701" s="23"/>
      <c r="T701" s="23"/>
      <c r="U701" s="22"/>
      <c r="V701" s="22" t="s">
        <v>2707</v>
      </c>
      <c r="W701" s="27">
        <v>0</v>
      </c>
      <c r="X701" s="28">
        <v>43012</v>
      </c>
      <c r="Y701" s="23">
        <v>2017060092935</v>
      </c>
      <c r="Z701" s="23" t="s">
        <v>2707</v>
      </c>
      <c r="AA701" s="29">
        <f t="shared" si="10"/>
        <v>1</v>
      </c>
      <c r="AB701" s="22" t="s">
        <v>2708</v>
      </c>
      <c r="AC701" s="22" t="s">
        <v>317</v>
      </c>
      <c r="AD701" s="22" t="s">
        <v>2709</v>
      </c>
      <c r="AE701" s="22" t="s">
        <v>2699</v>
      </c>
      <c r="AF701" s="23" t="s">
        <v>2645</v>
      </c>
      <c r="AG701" s="23" t="s">
        <v>2646</v>
      </c>
    </row>
    <row r="702" spans="1:33" s="20" customFormat="1" ht="63" customHeight="1" x14ac:dyDescent="0.2">
      <c r="A702" s="21" t="s">
        <v>321</v>
      </c>
      <c r="B702" s="22">
        <v>76111500</v>
      </c>
      <c r="C702" s="23" t="s">
        <v>2710</v>
      </c>
      <c r="D702" s="24">
        <v>42948</v>
      </c>
      <c r="E702" s="23" t="s">
        <v>1346</v>
      </c>
      <c r="F702" s="23" t="s">
        <v>348</v>
      </c>
      <c r="G702" s="23" t="s">
        <v>352</v>
      </c>
      <c r="H702" s="25">
        <v>2203503881</v>
      </c>
      <c r="I702" s="25">
        <v>1844990939</v>
      </c>
      <c r="J702" s="23" t="s">
        <v>49</v>
      </c>
      <c r="K702" s="23" t="s">
        <v>346</v>
      </c>
      <c r="L702" s="22" t="s">
        <v>2711</v>
      </c>
      <c r="M702" s="22" t="s">
        <v>2684</v>
      </c>
      <c r="N702" s="21" t="s">
        <v>2685</v>
      </c>
      <c r="O702" s="26" t="s">
        <v>2686</v>
      </c>
      <c r="P702" s="23"/>
      <c r="Q702" s="23"/>
      <c r="R702" s="23"/>
      <c r="S702" s="23"/>
      <c r="T702" s="23"/>
      <c r="U702" s="22"/>
      <c r="V702" s="22">
        <v>7365</v>
      </c>
      <c r="W702" s="27">
        <v>18264</v>
      </c>
      <c r="X702" s="28">
        <v>42979</v>
      </c>
      <c r="Y702" s="23">
        <v>2017060105691</v>
      </c>
      <c r="Z702" s="23">
        <v>4600007614</v>
      </c>
      <c r="AA702" s="29">
        <f t="shared" si="10"/>
        <v>1</v>
      </c>
      <c r="AB702" s="22" t="s">
        <v>2712</v>
      </c>
      <c r="AC702" s="22" t="s">
        <v>317</v>
      </c>
      <c r="AD702" s="22" t="s">
        <v>2649</v>
      </c>
      <c r="AE702" s="22" t="s">
        <v>2713</v>
      </c>
      <c r="AF702" s="23" t="s">
        <v>2645</v>
      </c>
      <c r="AG702" s="23" t="s">
        <v>2646</v>
      </c>
    </row>
    <row r="703" spans="1:33" s="20" customFormat="1" ht="63" customHeight="1" x14ac:dyDescent="0.2">
      <c r="A703" s="21" t="s">
        <v>321</v>
      </c>
      <c r="B703" s="22" t="s">
        <v>2930</v>
      </c>
      <c r="C703" s="23" t="s">
        <v>2714</v>
      </c>
      <c r="D703" s="24">
        <v>43049</v>
      </c>
      <c r="E703" s="23" t="s">
        <v>1616</v>
      </c>
      <c r="F703" s="23" t="s">
        <v>353</v>
      </c>
      <c r="G703" s="23" t="s">
        <v>352</v>
      </c>
      <c r="H703" s="25">
        <v>491525698</v>
      </c>
      <c r="I703" s="25">
        <v>421307741</v>
      </c>
      <c r="J703" s="23" t="s">
        <v>49</v>
      </c>
      <c r="K703" s="23" t="s">
        <v>45</v>
      </c>
      <c r="L703" s="22" t="s">
        <v>2638</v>
      </c>
      <c r="M703" s="22" t="s">
        <v>2639</v>
      </c>
      <c r="N703" s="21" t="s">
        <v>2640</v>
      </c>
      <c r="O703" s="26" t="s">
        <v>2641</v>
      </c>
      <c r="P703" s="23"/>
      <c r="Q703" s="23"/>
      <c r="R703" s="23"/>
      <c r="S703" s="23"/>
      <c r="T703" s="23"/>
      <c r="U703" s="22"/>
      <c r="V703" s="22">
        <v>7963</v>
      </c>
      <c r="W703" s="27">
        <v>19122</v>
      </c>
      <c r="X703" s="28">
        <v>43049</v>
      </c>
      <c r="Y703" s="23">
        <v>2017060109240</v>
      </c>
      <c r="Z703" s="23">
        <v>4600007860</v>
      </c>
      <c r="AA703" s="29">
        <f t="shared" si="10"/>
        <v>1</v>
      </c>
      <c r="AB703" s="22" t="s">
        <v>2663</v>
      </c>
      <c r="AC703" s="22" t="s">
        <v>317</v>
      </c>
      <c r="AD703" s="22" t="s">
        <v>2715</v>
      </c>
      <c r="AE703" s="22" t="s">
        <v>2716</v>
      </c>
      <c r="AF703" s="23" t="s">
        <v>2645</v>
      </c>
      <c r="AG703" s="23" t="s">
        <v>2717</v>
      </c>
    </row>
    <row r="704" spans="1:33" s="20" customFormat="1" ht="63" customHeight="1" x14ac:dyDescent="0.2">
      <c r="A704" s="21" t="s">
        <v>321</v>
      </c>
      <c r="B704" s="22" t="s">
        <v>2931</v>
      </c>
      <c r="C704" s="23" t="s">
        <v>2718</v>
      </c>
      <c r="D704" s="24">
        <v>42997</v>
      </c>
      <c r="E704" s="23" t="s">
        <v>340</v>
      </c>
      <c r="F704" s="23" t="s">
        <v>837</v>
      </c>
      <c r="G704" s="23" t="s">
        <v>352</v>
      </c>
      <c r="H704" s="25">
        <v>247610247</v>
      </c>
      <c r="I704" s="25">
        <v>147610247</v>
      </c>
      <c r="J704" s="23" t="s">
        <v>49</v>
      </c>
      <c r="K704" s="23" t="s">
        <v>346</v>
      </c>
      <c r="L704" s="22" t="s">
        <v>2699</v>
      </c>
      <c r="M704" s="22" t="s">
        <v>2684</v>
      </c>
      <c r="N704" s="21" t="s">
        <v>2700</v>
      </c>
      <c r="O704" s="26" t="s">
        <v>2701</v>
      </c>
      <c r="P704" s="23" t="s">
        <v>2719</v>
      </c>
      <c r="Q704" s="23" t="s">
        <v>2720</v>
      </c>
      <c r="R704" s="23" t="s">
        <v>2721</v>
      </c>
      <c r="S704" s="23">
        <v>220098</v>
      </c>
      <c r="T704" s="23" t="s">
        <v>2720</v>
      </c>
      <c r="U704" s="22" t="s">
        <v>2722</v>
      </c>
      <c r="V704" s="22">
        <v>7969</v>
      </c>
      <c r="W704" s="27" t="s">
        <v>2723</v>
      </c>
      <c r="X704" s="28">
        <v>43075</v>
      </c>
      <c r="Y704" s="23">
        <v>2017060112898</v>
      </c>
      <c r="Z704" s="23">
        <v>4600007957</v>
      </c>
      <c r="AA704" s="29">
        <f t="shared" si="10"/>
        <v>1</v>
      </c>
      <c r="AB704" s="22" t="s">
        <v>2724</v>
      </c>
      <c r="AC704" s="22" t="s">
        <v>317</v>
      </c>
      <c r="AD704" s="22" t="s">
        <v>2649</v>
      </c>
      <c r="AE704" s="22" t="s">
        <v>2699</v>
      </c>
      <c r="AF704" s="23" t="s">
        <v>2645</v>
      </c>
      <c r="AG704" s="23" t="s">
        <v>2646</v>
      </c>
    </row>
    <row r="705" spans="1:33" s="20" customFormat="1" ht="63" customHeight="1" x14ac:dyDescent="0.2">
      <c r="A705" s="21" t="s">
        <v>321</v>
      </c>
      <c r="B705" s="22">
        <v>72102900</v>
      </c>
      <c r="C705" s="23" t="s">
        <v>2725</v>
      </c>
      <c r="D705" s="24">
        <v>43070</v>
      </c>
      <c r="E705" s="23" t="s">
        <v>340</v>
      </c>
      <c r="F705" s="23" t="s">
        <v>780</v>
      </c>
      <c r="G705" s="23" t="s">
        <v>352</v>
      </c>
      <c r="H705" s="25">
        <v>68600246</v>
      </c>
      <c r="I705" s="25">
        <v>55245135</v>
      </c>
      <c r="J705" s="23" t="s">
        <v>49</v>
      </c>
      <c r="K705" s="23" t="s">
        <v>346</v>
      </c>
      <c r="L705" s="22" t="s">
        <v>2726</v>
      </c>
      <c r="M705" s="22" t="s">
        <v>2684</v>
      </c>
      <c r="N705" s="21" t="s">
        <v>2727</v>
      </c>
      <c r="O705" s="26" t="s">
        <v>2728</v>
      </c>
      <c r="P705" s="23" t="s">
        <v>2719</v>
      </c>
      <c r="Q705" s="23" t="s">
        <v>2720</v>
      </c>
      <c r="R705" s="23" t="s">
        <v>2721</v>
      </c>
      <c r="S705" s="23">
        <v>220098</v>
      </c>
      <c r="T705" s="23" t="s">
        <v>2720</v>
      </c>
      <c r="U705" s="22" t="s">
        <v>2722</v>
      </c>
      <c r="V705" s="22">
        <v>7996</v>
      </c>
      <c r="W705" s="27" t="s">
        <v>2729</v>
      </c>
      <c r="X705" s="28">
        <v>43081</v>
      </c>
      <c r="Y705" s="23">
        <v>4600007987</v>
      </c>
      <c r="Z705" s="23">
        <v>4600007987</v>
      </c>
      <c r="AA705" s="29">
        <f t="shared" si="10"/>
        <v>1</v>
      </c>
      <c r="AB705" s="22" t="s">
        <v>2730</v>
      </c>
      <c r="AC705" s="22" t="s">
        <v>317</v>
      </c>
      <c r="AD705" s="22" t="s">
        <v>2649</v>
      </c>
      <c r="AE705" s="22" t="s">
        <v>2726</v>
      </c>
      <c r="AF705" s="23" t="s">
        <v>2645</v>
      </c>
      <c r="AG705" s="23" t="s">
        <v>2646</v>
      </c>
    </row>
    <row r="706" spans="1:33" s="20" customFormat="1" ht="63" customHeight="1" x14ac:dyDescent="0.2">
      <c r="A706" s="21" t="s">
        <v>321</v>
      </c>
      <c r="B706" s="22">
        <v>78111800</v>
      </c>
      <c r="C706" s="23" t="s">
        <v>2731</v>
      </c>
      <c r="D706" s="24">
        <v>42961</v>
      </c>
      <c r="E706" s="23" t="s">
        <v>1616</v>
      </c>
      <c r="F706" s="23" t="s">
        <v>348</v>
      </c>
      <c r="G706" s="23" t="s">
        <v>352</v>
      </c>
      <c r="H706" s="25">
        <v>2268463600</v>
      </c>
      <c r="I706" s="25">
        <v>1781544000</v>
      </c>
      <c r="J706" s="23" t="s">
        <v>49</v>
      </c>
      <c r="K706" s="23" t="s">
        <v>346</v>
      </c>
      <c r="L706" s="22" t="s">
        <v>2638</v>
      </c>
      <c r="M706" s="22" t="s">
        <v>2639</v>
      </c>
      <c r="N706" s="21" t="s">
        <v>2640</v>
      </c>
      <c r="O706" s="26" t="s">
        <v>2641</v>
      </c>
      <c r="P706" s="23"/>
      <c r="Q706" s="23"/>
      <c r="R706" s="23"/>
      <c r="S706" s="23"/>
      <c r="T706" s="23"/>
      <c r="U706" s="22"/>
      <c r="V706" s="22">
        <v>7380</v>
      </c>
      <c r="W706" s="27">
        <v>19922</v>
      </c>
      <c r="X706" s="28">
        <v>42978</v>
      </c>
      <c r="Y706" s="23">
        <v>2017060106522</v>
      </c>
      <c r="Z706" s="23">
        <v>4600007665</v>
      </c>
      <c r="AA706" s="29">
        <f t="shared" si="10"/>
        <v>1</v>
      </c>
      <c r="AB706" s="22" t="s">
        <v>2732</v>
      </c>
      <c r="AC706" s="22" t="s">
        <v>317</v>
      </c>
      <c r="AD706" s="22" t="s">
        <v>2643</v>
      </c>
      <c r="AE706" s="22" t="s">
        <v>2733</v>
      </c>
      <c r="AF706" s="23" t="s">
        <v>2645</v>
      </c>
      <c r="AG706" s="23" t="s">
        <v>2646</v>
      </c>
    </row>
    <row r="707" spans="1:33" s="20" customFormat="1" ht="63" customHeight="1" x14ac:dyDescent="0.2">
      <c r="A707" s="21" t="s">
        <v>321</v>
      </c>
      <c r="B707" s="22">
        <v>92121500</v>
      </c>
      <c r="C707" s="23" t="s">
        <v>2734</v>
      </c>
      <c r="D707" s="24">
        <v>42967</v>
      </c>
      <c r="E707" s="23" t="s">
        <v>1346</v>
      </c>
      <c r="F707" s="23" t="s">
        <v>677</v>
      </c>
      <c r="G707" s="23" t="s">
        <v>352</v>
      </c>
      <c r="H707" s="25">
        <f>5339057688</f>
        <v>5339057688</v>
      </c>
      <c r="I707" s="25" t="s">
        <v>2735</v>
      </c>
      <c r="J707" s="23" t="s">
        <v>49</v>
      </c>
      <c r="K707" s="23" t="s">
        <v>346</v>
      </c>
      <c r="L707" s="22" t="s">
        <v>2638</v>
      </c>
      <c r="M707" s="22" t="s">
        <v>2639</v>
      </c>
      <c r="N707" s="21" t="s">
        <v>2640</v>
      </c>
      <c r="O707" s="26" t="s">
        <v>2641</v>
      </c>
      <c r="P707" s="23"/>
      <c r="Q707" s="23"/>
      <c r="R707" s="23"/>
      <c r="S707" s="23"/>
      <c r="T707" s="23"/>
      <c r="U707" s="22"/>
      <c r="V707" s="22">
        <v>7347</v>
      </c>
      <c r="W707" s="27">
        <v>19910</v>
      </c>
      <c r="X707" s="28">
        <v>42962</v>
      </c>
      <c r="Y707" s="23">
        <v>2017060110237</v>
      </c>
      <c r="Z707" s="23">
        <v>4600007928</v>
      </c>
      <c r="AA707" s="29">
        <f t="shared" si="10"/>
        <v>1</v>
      </c>
      <c r="AB707" s="22" t="s">
        <v>2736</v>
      </c>
      <c r="AC707" s="22" t="s">
        <v>317</v>
      </c>
      <c r="AD707" s="22" t="s">
        <v>2643</v>
      </c>
      <c r="AE707" s="22" t="s">
        <v>2737</v>
      </c>
      <c r="AF707" s="23" t="s">
        <v>2645</v>
      </c>
      <c r="AG707" s="23" t="s">
        <v>2646</v>
      </c>
    </row>
    <row r="708" spans="1:33" s="20" customFormat="1" ht="63" customHeight="1" x14ac:dyDescent="0.2">
      <c r="A708" s="21" t="s">
        <v>321</v>
      </c>
      <c r="B708" s="22">
        <v>77101703</v>
      </c>
      <c r="C708" s="23" t="s">
        <v>2738</v>
      </c>
      <c r="D708" s="24">
        <v>42705</v>
      </c>
      <c r="E708" s="23" t="s">
        <v>2739</v>
      </c>
      <c r="F708" s="23" t="s">
        <v>837</v>
      </c>
      <c r="G708" s="23" t="s">
        <v>352</v>
      </c>
      <c r="H708" s="25">
        <v>0</v>
      </c>
      <c r="I708" s="25">
        <v>0</v>
      </c>
      <c r="J708" s="23" t="s">
        <v>347</v>
      </c>
      <c r="K708" s="23" t="s">
        <v>45</v>
      </c>
      <c r="L708" s="22" t="s">
        <v>2638</v>
      </c>
      <c r="M708" s="22" t="s">
        <v>2639</v>
      </c>
      <c r="N708" s="21">
        <v>3839370</v>
      </c>
      <c r="O708" s="26" t="s">
        <v>2641</v>
      </c>
      <c r="P708" s="23" t="s">
        <v>2740</v>
      </c>
      <c r="Q708" s="23">
        <v>0</v>
      </c>
      <c r="R708" s="23">
        <v>42711</v>
      </c>
      <c r="S708" s="23">
        <v>20166060097540</v>
      </c>
      <c r="T708" s="23" t="s">
        <v>2740</v>
      </c>
      <c r="U708" s="22">
        <v>1</v>
      </c>
      <c r="V708" s="22" t="s">
        <v>2740</v>
      </c>
      <c r="W708" s="27">
        <v>0</v>
      </c>
      <c r="X708" s="28">
        <v>42711</v>
      </c>
      <c r="Y708" s="23">
        <v>20166060097540</v>
      </c>
      <c r="Z708" s="23" t="s">
        <v>2740</v>
      </c>
      <c r="AA708" s="29">
        <f t="shared" si="10"/>
        <v>1</v>
      </c>
      <c r="AB708" s="22" t="s">
        <v>2741</v>
      </c>
      <c r="AC708" s="22" t="s">
        <v>317</v>
      </c>
      <c r="AD708" s="22" t="s">
        <v>2742</v>
      </c>
      <c r="AE708" s="22" t="s">
        <v>2743</v>
      </c>
      <c r="AF708" s="23" t="s">
        <v>2645</v>
      </c>
      <c r="AG708" s="23" t="s">
        <v>2646</v>
      </c>
    </row>
    <row r="709" spans="1:33" s="20" customFormat="1" ht="63" customHeight="1" x14ac:dyDescent="0.2">
      <c r="A709" s="21" t="s">
        <v>321</v>
      </c>
      <c r="B709" s="22">
        <v>55101500</v>
      </c>
      <c r="C709" s="23" t="s">
        <v>2744</v>
      </c>
      <c r="D709" s="24">
        <v>43101</v>
      </c>
      <c r="E709" s="23" t="s">
        <v>2745</v>
      </c>
      <c r="F709" s="23" t="s">
        <v>837</v>
      </c>
      <c r="G709" s="23" t="s">
        <v>352</v>
      </c>
      <c r="H709" s="25">
        <v>38000000</v>
      </c>
      <c r="I709" s="25">
        <v>38000000</v>
      </c>
      <c r="J709" s="23" t="s">
        <v>347</v>
      </c>
      <c r="K709" s="23" t="s">
        <v>45</v>
      </c>
      <c r="L709" s="22" t="s">
        <v>2638</v>
      </c>
      <c r="M709" s="22" t="s">
        <v>2639</v>
      </c>
      <c r="N709" s="21" t="s">
        <v>2640</v>
      </c>
      <c r="O709" s="26" t="s">
        <v>2641</v>
      </c>
      <c r="P709" s="23"/>
      <c r="Q709" s="23"/>
      <c r="R709" s="23"/>
      <c r="S709" s="23"/>
      <c r="T709" s="23"/>
      <c r="U709" s="22"/>
      <c r="V709" s="22">
        <v>8023</v>
      </c>
      <c r="W709" s="27">
        <v>19932</v>
      </c>
      <c r="X709" s="28">
        <v>43117</v>
      </c>
      <c r="Y709" s="23">
        <v>2018060003513</v>
      </c>
      <c r="Z709" s="23">
        <v>4600007996</v>
      </c>
      <c r="AA709" s="29">
        <f t="shared" si="10"/>
        <v>1</v>
      </c>
      <c r="AB709" s="22" t="s">
        <v>2746</v>
      </c>
      <c r="AC709" s="22" t="s">
        <v>317</v>
      </c>
      <c r="AD709" s="22" t="s">
        <v>2649</v>
      </c>
      <c r="AE709" s="22" t="s">
        <v>2747</v>
      </c>
      <c r="AF709" s="23" t="s">
        <v>2645</v>
      </c>
      <c r="AG709" s="23" t="s">
        <v>2646</v>
      </c>
    </row>
    <row r="710" spans="1:33" s="20" customFormat="1" ht="63" customHeight="1" x14ac:dyDescent="0.2">
      <c r="A710" s="21" t="s">
        <v>321</v>
      </c>
      <c r="B710" s="22">
        <v>80121600</v>
      </c>
      <c r="C710" s="23" t="s">
        <v>2748</v>
      </c>
      <c r="D710" s="24">
        <v>43101</v>
      </c>
      <c r="E710" s="23" t="s">
        <v>340</v>
      </c>
      <c r="F710" s="23" t="s">
        <v>620</v>
      </c>
      <c r="G710" s="23" t="s">
        <v>352</v>
      </c>
      <c r="H710" s="25">
        <v>12374879</v>
      </c>
      <c r="I710" s="25">
        <v>12374879</v>
      </c>
      <c r="J710" s="23" t="s">
        <v>347</v>
      </c>
      <c r="K710" s="23" t="s">
        <v>45</v>
      </c>
      <c r="L710" s="22" t="s">
        <v>2638</v>
      </c>
      <c r="M710" s="22" t="s">
        <v>2639</v>
      </c>
      <c r="N710" s="21" t="s">
        <v>2640</v>
      </c>
      <c r="O710" s="26" t="s">
        <v>2641</v>
      </c>
      <c r="P710" s="23"/>
      <c r="Q710" s="23"/>
      <c r="R710" s="23"/>
      <c r="S710" s="23"/>
      <c r="T710" s="23"/>
      <c r="U710" s="22"/>
      <c r="V710" s="22">
        <v>8010</v>
      </c>
      <c r="W710" s="27">
        <v>19908</v>
      </c>
      <c r="X710" s="28">
        <v>43116</v>
      </c>
      <c r="Y710" s="23">
        <v>4600007995</v>
      </c>
      <c r="Z710" s="23">
        <v>4600007995</v>
      </c>
      <c r="AA710" s="29">
        <f t="shared" si="10"/>
        <v>1</v>
      </c>
      <c r="AB710" s="22" t="s">
        <v>2749</v>
      </c>
      <c r="AC710" s="22" t="s">
        <v>317</v>
      </c>
      <c r="AD710" s="22" t="s">
        <v>2649</v>
      </c>
      <c r="AE710" s="22" t="s">
        <v>2750</v>
      </c>
      <c r="AF710" s="23" t="s">
        <v>2645</v>
      </c>
      <c r="AG710" s="23" t="s">
        <v>2751</v>
      </c>
    </row>
    <row r="711" spans="1:33" s="20" customFormat="1" ht="63" customHeight="1" x14ac:dyDescent="0.2">
      <c r="A711" s="21" t="s">
        <v>321</v>
      </c>
      <c r="B711" s="22">
        <v>78111800</v>
      </c>
      <c r="C711" s="23" t="s">
        <v>2752</v>
      </c>
      <c r="D711" s="24">
        <v>43101</v>
      </c>
      <c r="E711" s="23" t="s">
        <v>482</v>
      </c>
      <c r="F711" s="23" t="s">
        <v>348</v>
      </c>
      <c r="G711" s="23" t="s">
        <v>352</v>
      </c>
      <c r="H711" s="25">
        <v>2213053920</v>
      </c>
      <c r="I711" s="25">
        <v>221303920</v>
      </c>
      <c r="J711" s="23" t="s">
        <v>347</v>
      </c>
      <c r="K711" s="23" t="s">
        <v>45</v>
      </c>
      <c r="L711" s="22" t="s">
        <v>2711</v>
      </c>
      <c r="M711" s="22" t="s">
        <v>2684</v>
      </c>
      <c r="N711" s="21" t="s">
        <v>2685</v>
      </c>
      <c r="O711" s="26" t="s">
        <v>2686</v>
      </c>
      <c r="P711" s="23"/>
      <c r="Q711" s="23"/>
      <c r="R711" s="23"/>
      <c r="S711" s="23"/>
      <c r="T711" s="23"/>
      <c r="U711" s="22"/>
      <c r="V711" s="22" t="s">
        <v>2753</v>
      </c>
      <c r="W711" s="27">
        <v>19913</v>
      </c>
      <c r="X711" s="28">
        <v>43102</v>
      </c>
      <c r="Y711" s="23">
        <v>2018060026180</v>
      </c>
      <c r="Z711" s="23">
        <v>4600008068</v>
      </c>
      <c r="AA711" s="29">
        <f t="shared" si="10"/>
        <v>1</v>
      </c>
      <c r="AB711" s="22" t="s">
        <v>2754</v>
      </c>
      <c r="AC711" s="22" t="s">
        <v>317</v>
      </c>
      <c r="AD711" s="22" t="s">
        <v>2649</v>
      </c>
      <c r="AE711" s="22" t="s">
        <v>2755</v>
      </c>
      <c r="AF711" s="23" t="s">
        <v>2645</v>
      </c>
      <c r="AG711" s="23" t="s">
        <v>2646</v>
      </c>
    </row>
    <row r="712" spans="1:33" s="20" customFormat="1" ht="63" customHeight="1" x14ac:dyDescent="0.2">
      <c r="A712" s="21" t="s">
        <v>321</v>
      </c>
      <c r="B712" s="22">
        <v>32101656</v>
      </c>
      <c r="C712" s="23" t="s">
        <v>2756</v>
      </c>
      <c r="D712" s="24">
        <v>43101</v>
      </c>
      <c r="E712" s="23" t="s">
        <v>340</v>
      </c>
      <c r="F712" s="23" t="s">
        <v>348</v>
      </c>
      <c r="G712" s="23" t="s">
        <v>352</v>
      </c>
      <c r="H712" s="25">
        <v>131000000</v>
      </c>
      <c r="I712" s="25">
        <v>131000000</v>
      </c>
      <c r="J712" s="23" t="s">
        <v>347</v>
      </c>
      <c r="K712" s="23" t="s">
        <v>45</v>
      </c>
      <c r="L712" s="22" t="s">
        <v>2692</v>
      </c>
      <c r="M712" s="22" t="s">
        <v>2684</v>
      </c>
      <c r="N712" s="21" t="s">
        <v>2693</v>
      </c>
      <c r="O712" s="26" t="s">
        <v>2694</v>
      </c>
      <c r="P712" s="23"/>
      <c r="Q712" s="23"/>
      <c r="R712" s="23"/>
      <c r="S712" s="23"/>
      <c r="T712" s="23"/>
      <c r="U712" s="22"/>
      <c r="V712" s="22">
        <v>8052</v>
      </c>
      <c r="W712" s="27">
        <v>20073</v>
      </c>
      <c r="X712" s="28">
        <v>43140</v>
      </c>
      <c r="Y712" s="23">
        <v>2018060027560</v>
      </c>
      <c r="Z712" s="23">
        <v>4600008074</v>
      </c>
      <c r="AA712" s="29">
        <f t="shared" si="10"/>
        <v>1</v>
      </c>
      <c r="AB712" s="22" t="s">
        <v>2757</v>
      </c>
      <c r="AC712" s="22" t="s">
        <v>317</v>
      </c>
      <c r="AD712" s="22" t="s">
        <v>2649</v>
      </c>
      <c r="AE712" s="22" t="s">
        <v>2758</v>
      </c>
      <c r="AF712" s="23" t="s">
        <v>2645</v>
      </c>
      <c r="AG712" s="23" t="s">
        <v>2646</v>
      </c>
    </row>
    <row r="713" spans="1:33" s="20" customFormat="1" ht="63" customHeight="1" x14ac:dyDescent="0.2">
      <c r="A713" s="21" t="s">
        <v>321</v>
      </c>
      <c r="B713" s="22">
        <v>39121000</v>
      </c>
      <c r="C713" s="23" t="s">
        <v>2759</v>
      </c>
      <c r="D713" s="24">
        <v>43101</v>
      </c>
      <c r="E713" s="23" t="s">
        <v>482</v>
      </c>
      <c r="F713" s="23" t="s">
        <v>837</v>
      </c>
      <c r="G713" s="23" t="s">
        <v>352</v>
      </c>
      <c r="H713" s="25">
        <v>35244431</v>
      </c>
      <c r="I713" s="25">
        <v>35244431</v>
      </c>
      <c r="J713" s="23" t="s">
        <v>347</v>
      </c>
      <c r="K713" s="23" t="s">
        <v>45</v>
      </c>
      <c r="L713" s="22" t="s">
        <v>2760</v>
      </c>
      <c r="M713" s="22" t="s">
        <v>2684</v>
      </c>
      <c r="N713" s="21" t="s">
        <v>2761</v>
      </c>
      <c r="O713" s="26" t="s">
        <v>2762</v>
      </c>
      <c r="P713" s="23"/>
      <c r="Q713" s="23"/>
      <c r="R713" s="23"/>
      <c r="S713" s="23"/>
      <c r="T713" s="23"/>
      <c r="U713" s="22"/>
      <c r="V713" s="22">
        <v>8019</v>
      </c>
      <c r="W713" s="27">
        <v>20063</v>
      </c>
      <c r="X713" s="28">
        <v>43124</v>
      </c>
      <c r="Y713" s="23">
        <v>201860003668</v>
      </c>
      <c r="Z713" s="23">
        <v>4600007997</v>
      </c>
      <c r="AA713" s="29">
        <f t="shared" si="10"/>
        <v>1</v>
      </c>
      <c r="AB713" s="22" t="s">
        <v>2763</v>
      </c>
      <c r="AC713" s="22" t="s">
        <v>317</v>
      </c>
      <c r="AD713" s="22" t="s">
        <v>2649</v>
      </c>
      <c r="AE713" s="22" t="s">
        <v>2764</v>
      </c>
      <c r="AF713" s="23" t="s">
        <v>2645</v>
      </c>
      <c r="AG713" s="23" t="s">
        <v>2646</v>
      </c>
    </row>
    <row r="714" spans="1:33" s="20" customFormat="1" ht="63" customHeight="1" x14ac:dyDescent="0.2">
      <c r="A714" s="21" t="s">
        <v>321</v>
      </c>
      <c r="B714" s="22" t="s">
        <v>2932</v>
      </c>
      <c r="C714" s="23" t="s">
        <v>2765</v>
      </c>
      <c r="D714" s="24">
        <v>43101</v>
      </c>
      <c r="E714" s="23" t="s">
        <v>482</v>
      </c>
      <c r="F714" s="23" t="s">
        <v>780</v>
      </c>
      <c r="G714" s="23" t="s">
        <v>352</v>
      </c>
      <c r="H714" s="25">
        <v>70000000</v>
      </c>
      <c r="I714" s="25">
        <v>59490000</v>
      </c>
      <c r="J714" s="23" t="s">
        <v>347</v>
      </c>
      <c r="K714" s="23" t="s">
        <v>45</v>
      </c>
      <c r="L714" s="22" t="s">
        <v>2755</v>
      </c>
      <c r="M714" s="22" t="s">
        <v>2684</v>
      </c>
      <c r="N714" s="21" t="s">
        <v>2766</v>
      </c>
      <c r="O714" s="26" t="s">
        <v>2767</v>
      </c>
      <c r="P714" s="23"/>
      <c r="Q714" s="23"/>
      <c r="R714" s="23"/>
      <c r="S714" s="23"/>
      <c r="T714" s="23"/>
      <c r="U714" s="22"/>
      <c r="V714" s="22">
        <v>8080</v>
      </c>
      <c r="W714" s="27">
        <v>20922</v>
      </c>
      <c r="X714" s="28">
        <v>43141</v>
      </c>
      <c r="Y714" s="23">
        <v>4600008062</v>
      </c>
      <c r="Z714" s="23">
        <v>4600008062</v>
      </c>
      <c r="AA714" s="29">
        <f t="shared" si="10"/>
        <v>1</v>
      </c>
      <c r="AB714" s="22" t="s">
        <v>2768</v>
      </c>
      <c r="AC714" s="22" t="s">
        <v>317</v>
      </c>
      <c r="AD714" s="22" t="s">
        <v>2649</v>
      </c>
      <c r="AE714" s="22" t="s">
        <v>2755</v>
      </c>
      <c r="AF714" s="23" t="s">
        <v>2645</v>
      </c>
      <c r="AG714" s="23" t="s">
        <v>2646</v>
      </c>
    </row>
    <row r="715" spans="1:33" s="20" customFormat="1" ht="63" customHeight="1" x14ac:dyDescent="0.2">
      <c r="A715" s="21" t="s">
        <v>321</v>
      </c>
      <c r="B715" s="22">
        <v>80111701</v>
      </c>
      <c r="C715" s="23" t="s">
        <v>2769</v>
      </c>
      <c r="D715" s="24">
        <v>43101</v>
      </c>
      <c r="E715" s="23" t="s">
        <v>482</v>
      </c>
      <c r="F715" s="23" t="s">
        <v>620</v>
      </c>
      <c r="G715" s="23" t="s">
        <v>352</v>
      </c>
      <c r="H715" s="25">
        <v>80338148</v>
      </c>
      <c r="I715" s="25">
        <v>80338148</v>
      </c>
      <c r="J715" s="23" t="s">
        <v>347</v>
      </c>
      <c r="K715" s="23" t="s">
        <v>45</v>
      </c>
      <c r="L715" s="22" t="s">
        <v>2638</v>
      </c>
      <c r="M715" s="22" t="s">
        <v>2639</v>
      </c>
      <c r="N715" s="21" t="s">
        <v>2640</v>
      </c>
      <c r="O715" s="26" t="s">
        <v>2641</v>
      </c>
      <c r="P715" s="23"/>
      <c r="Q715" s="23"/>
      <c r="R715" s="23"/>
      <c r="S715" s="23"/>
      <c r="T715" s="23"/>
      <c r="U715" s="22"/>
      <c r="V715" s="22">
        <v>8039</v>
      </c>
      <c r="W715" s="27">
        <v>20179</v>
      </c>
      <c r="X715" s="28">
        <v>43116</v>
      </c>
      <c r="Y715" s="23" t="s">
        <v>45</v>
      </c>
      <c r="Z715" s="23">
        <v>4600008011</v>
      </c>
      <c r="AA715" s="29">
        <f t="shared" si="10"/>
        <v>1</v>
      </c>
      <c r="AB715" s="22" t="s">
        <v>2770</v>
      </c>
      <c r="AC715" s="22" t="s">
        <v>317</v>
      </c>
      <c r="AD715" s="22" t="s">
        <v>2649</v>
      </c>
      <c r="AE715" s="22" t="s">
        <v>2650</v>
      </c>
      <c r="AF715" s="23" t="s">
        <v>2645</v>
      </c>
      <c r="AG715" s="23" t="s">
        <v>2646</v>
      </c>
    </row>
    <row r="716" spans="1:33" s="20" customFormat="1" ht="63" customHeight="1" x14ac:dyDescent="0.2">
      <c r="A716" s="21" t="s">
        <v>321</v>
      </c>
      <c r="B716" s="22">
        <v>80111701</v>
      </c>
      <c r="C716" s="23" t="s">
        <v>2771</v>
      </c>
      <c r="D716" s="24">
        <v>43101</v>
      </c>
      <c r="E716" s="23" t="s">
        <v>482</v>
      </c>
      <c r="F716" s="23" t="s">
        <v>620</v>
      </c>
      <c r="G716" s="23" t="s">
        <v>352</v>
      </c>
      <c r="H716" s="25">
        <v>80338148</v>
      </c>
      <c r="I716" s="25">
        <v>80338148</v>
      </c>
      <c r="J716" s="23" t="s">
        <v>347</v>
      </c>
      <c r="K716" s="23" t="s">
        <v>45</v>
      </c>
      <c r="L716" s="22" t="s">
        <v>2638</v>
      </c>
      <c r="M716" s="22" t="s">
        <v>2639</v>
      </c>
      <c r="N716" s="21" t="s">
        <v>2640</v>
      </c>
      <c r="O716" s="26" t="s">
        <v>2641</v>
      </c>
      <c r="P716" s="23"/>
      <c r="Q716" s="23"/>
      <c r="R716" s="23"/>
      <c r="S716" s="23"/>
      <c r="T716" s="23"/>
      <c r="U716" s="22"/>
      <c r="V716" s="22">
        <v>8033</v>
      </c>
      <c r="W716" s="27">
        <v>20178</v>
      </c>
      <c r="X716" s="28">
        <v>43116</v>
      </c>
      <c r="Y716" s="23" t="s">
        <v>45</v>
      </c>
      <c r="Z716" s="23">
        <v>460008012</v>
      </c>
      <c r="AA716" s="29">
        <f t="shared" ref="AA716:AA779" si="11">+IF(AND(W716="",X716="",Y716="",Z716=""),"",IF(AND(W716&lt;&gt;"",X716="",Y716="",Z716=""),0%,IF(AND(W716&lt;&gt;"",X716&lt;&gt;"",Y716="",Z716=""),33%,IF(AND(W716&lt;&gt;"",X716&lt;&gt;"",Y716&lt;&gt;"",Z716=""),66%,IF(AND(W716&lt;&gt;"",X716&lt;&gt;"",Y716&lt;&gt;"",Z716&lt;&gt;""),100%,"Información incompleta")))))</f>
        <v>1</v>
      </c>
      <c r="AB716" s="22" t="s">
        <v>2772</v>
      </c>
      <c r="AC716" s="22" t="s">
        <v>317</v>
      </c>
      <c r="AD716" s="22" t="s">
        <v>2649</v>
      </c>
      <c r="AE716" s="22" t="s">
        <v>2650</v>
      </c>
      <c r="AF716" s="23" t="s">
        <v>2645</v>
      </c>
      <c r="AG716" s="23" t="s">
        <v>2646</v>
      </c>
    </row>
    <row r="717" spans="1:33" s="20" customFormat="1" ht="63" customHeight="1" x14ac:dyDescent="0.2">
      <c r="A717" s="21" t="s">
        <v>321</v>
      </c>
      <c r="B717" s="22">
        <v>81111703</v>
      </c>
      <c r="C717" s="23" t="s">
        <v>2773</v>
      </c>
      <c r="D717" s="24">
        <v>43132</v>
      </c>
      <c r="E717" s="23" t="s">
        <v>340</v>
      </c>
      <c r="F717" s="23" t="s">
        <v>780</v>
      </c>
      <c r="G717" s="23" t="s">
        <v>352</v>
      </c>
      <c r="H717" s="25">
        <v>50000000</v>
      </c>
      <c r="I717" s="25">
        <v>50000000</v>
      </c>
      <c r="J717" s="23" t="s">
        <v>347</v>
      </c>
      <c r="K717" s="23" t="s">
        <v>45</v>
      </c>
      <c r="L717" s="22" t="s">
        <v>2638</v>
      </c>
      <c r="M717" s="22" t="s">
        <v>2639</v>
      </c>
      <c r="N717" s="21">
        <v>3839370</v>
      </c>
      <c r="O717" s="26" t="s">
        <v>2641</v>
      </c>
      <c r="P717" s="23">
        <v>8089</v>
      </c>
      <c r="Q717" s="23">
        <v>21054</v>
      </c>
      <c r="R717" s="23">
        <v>43141</v>
      </c>
      <c r="S717" s="23">
        <v>4600008061</v>
      </c>
      <c r="T717" s="23">
        <v>4600008061</v>
      </c>
      <c r="U717" s="22">
        <v>1</v>
      </c>
      <c r="V717" s="22">
        <v>8089</v>
      </c>
      <c r="W717" s="27">
        <v>21054</v>
      </c>
      <c r="X717" s="28">
        <v>43141</v>
      </c>
      <c r="Y717" s="23">
        <v>4600008061</v>
      </c>
      <c r="Z717" s="23">
        <v>4600008061</v>
      </c>
      <c r="AA717" s="29">
        <f t="shared" si="11"/>
        <v>1</v>
      </c>
      <c r="AB717" s="22" t="s">
        <v>2774</v>
      </c>
      <c r="AC717" s="22" t="s">
        <v>317</v>
      </c>
      <c r="AD717" s="22" t="s">
        <v>2649</v>
      </c>
      <c r="AE717" s="22" t="s">
        <v>2775</v>
      </c>
      <c r="AF717" s="23" t="s">
        <v>2645</v>
      </c>
      <c r="AG717" s="23" t="s">
        <v>2646</v>
      </c>
    </row>
    <row r="718" spans="1:33" s="20" customFormat="1" ht="63" customHeight="1" x14ac:dyDescent="0.2">
      <c r="A718" s="21" t="s">
        <v>321</v>
      </c>
      <c r="B718" s="22">
        <v>56112102</v>
      </c>
      <c r="C718" s="23" t="s">
        <v>2776</v>
      </c>
      <c r="D718" s="24">
        <v>43132</v>
      </c>
      <c r="E718" s="23" t="s">
        <v>2777</v>
      </c>
      <c r="F718" s="23" t="s">
        <v>780</v>
      </c>
      <c r="G718" s="23" t="s">
        <v>352</v>
      </c>
      <c r="H718" s="25">
        <v>9787750</v>
      </c>
      <c r="I718" s="25">
        <v>9787750</v>
      </c>
      <c r="J718" s="23" t="s">
        <v>347</v>
      </c>
      <c r="K718" s="23" t="s">
        <v>45</v>
      </c>
      <c r="L718" s="22" t="s">
        <v>2638</v>
      </c>
      <c r="M718" s="22" t="s">
        <v>2576</v>
      </c>
      <c r="N718" s="21" t="s">
        <v>2640</v>
      </c>
      <c r="O718" s="26" t="s">
        <v>2641</v>
      </c>
      <c r="P718" s="23"/>
      <c r="Q718" s="23"/>
      <c r="R718" s="23"/>
      <c r="S718" s="23"/>
      <c r="T718" s="23"/>
      <c r="U718" s="22"/>
      <c r="V718" s="22">
        <v>8085</v>
      </c>
      <c r="W718" s="27">
        <v>20290</v>
      </c>
      <c r="X718" s="28">
        <v>43145</v>
      </c>
      <c r="Y718" s="23">
        <v>4600008064</v>
      </c>
      <c r="Z718" s="23">
        <v>4600008064</v>
      </c>
      <c r="AA718" s="29">
        <f t="shared" si="11"/>
        <v>1</v>
      </c>
      <c r="AB718" s="22" t="s">
        <v>2778</v>
      </c>
      <c r="AC718" s="22" t="s">
        <v>2779</v>
      </c>
      <c r="AD718" s="22" t="s">
        <v>2649</v>
      </c>
      <c r="AE718" s="22" t="s">
        <v>2780</v>
      </c>
      <c r="AF718" s="23" t="s">
        <v>2645</v>
      </c>
      <c r="AG718" s="23" t="s">
        <v>2646</v>
      </c>
    </row>
    <row r="719" spans="1:33" s="20" customFormat="1" ht="63" customHeight="1" x14ac:dyDescent="0.2">
      <c r="A719" s="21" t="s">
        <v>321</v>
      </c>
      <c r="B719" s="22" t="s">
        <v>2933</v>
      </c>
      <c r="C719" s="23" t="s">
        <v>2781</v>
      </c>
      <c r="D719" s="24">
        <v>43076</v>
      </c>
      <c r="E719" s="23" t="s">
        <v>2782</v>
      </c>
      <c r="F719" s="23" t="s">
        <v>504</v>
      </c>
      <c r="G719" s="23" t="s">
        <v>352</v>
      </c>
      <c r="H719" s="25">
        <v>321264872</v>
      </c>
      <c r="I719" s="25">
        <v>321264872</v>
      </c>
      <c r="J719" s="23" t="s">
        <v>347</v>
      </c>
      <c r="K719" s="23" t="s">
        <v>45</v>
      </c>
      <c r="L719" s="22" t="s">
        <v>2638</v>
      </c>
      <c r="M719" s="22" t="s">
        <v>2639</v>
      </c>
      <c r="N719" s="21" t="s">
        <v>2640</v>
      </c>
      <c r="O719" s="26" t="s">
        <v>2641</v>
      </c>
      <c r="P719" s="23"/>
      <c r="Q719" s="23"/>
      <c r="R719" s="23"/>
      <c r="S719" s="23"/>
      <c r="T719" s="23"/>
      <c r="U719" s="22"/>
      <c r="V719" s="22">
        <v>8030</v>
      </c>
      <c r="W719" s="27">
        <v>19927</v>
      </c>
      <c r="X719" s="28">
        <v>43122</v>
      </c>
      <c r="Y719" s="23" t="s">
        <v>2783</v>
      </c>
      <c r="Z719" s="23">
        <v>4600007994</v>
      </c>
      <c r="AA719" s="29">
        <f t="shared" si="11"/>
        <v>1</v>
      </c>
      <c r="AB719" s="22" t="s">
        <v>2784</v>
      </c>
      <c r="AC719" s="22" t="s">
        <v>317</v>
      </c>
      <c r="AD719" s="22" t="s">
        <v>2649</v>
      </c>
      <c r="AE719" s="22" t="s">
        <v>2785</v>
      </c>
      <c r="AF719" s="23" t="s">
        <v>2645</v>
      </c>
      <c r="AG719" s="23" t="s">
        <v>2646</v>
      </c>
    </row>
    <row r="720" spans="1:33" s="20" customFormat="1" ht="63" customHeight="1" x14ac:dyDescent="0.2">
      <c r="A720" s="21" t="s">
        <v>321</v>
      </c>
      <c r="B720" s="22">
        <v>78181500</v>
      </c>
      <c r="C720" s="23" t="s">
        <v>2786</v>
      </c>
      <c r="D720" s="24">
        <v>43124</v>
      </c>
      <c r="E720" s="23" t="s">
        <v>340</v>
      </c>
      <c r="F720" s="23" t="s">
        <v>780</v>
      </c>
      <c r="G720" s="23" t="s">
        <v>352</v>
      </c>
      <c r="H720" s="25">
        <v>70000000</v>
      </c>
      <c r="I720" s="25">
        <v>70000000</v>
      </c>
      <c r="J720" s="23" t="s">
        <v>347</v>
      </c>
      <c r="K720" s="23" t="s">
        <v>45</v>
      </c>
      <c r="L720" s="22" t="s">
        <v>2638</v>
      </c>
      <c r="M720" s="22" t="s">
        <v>2639</v>
      </c>
      <c r="N720" s="21" t="s">
        <v>2640</v>
      </c>
      <c r="O720" s="26" t="s">
        <v>2641</v>
      </c>
      <c r="P720" s="23"/>
      <c r="Q720" s="23"/>
      <c r="R720" s="23"/>
      <c r="S720" s="23"/>
      <c r="T720" s="23"/>
      <c r="U720" s="22"/>
      <c r="V720" s="22">
        <v>8089</v>
      </c>
      <c r="W720" s="27">
        <v>20197</v>
      </c>
      <c r="X720" s="28">
        <v>43171</v>
      </c>
      <c r="Y720" s="23">
        <v>4600008082</v>
      </c>
      <c r="Z720" s="23">
        <v>4600008082</v>
      </c>
      <c r="AA720" s="29">
        <f t="shared" si="11"/>
        <v>1</v>
      </c>
      <c r="AB720" s="22" t="s">
        <v>2787</v>
      </c>
      <c r="AC720" s="22" t="s">
        <v>317</v>
      </c>
      <c r="AD720" s="22" t="s">
        <v>2649</v>
      </c>
      <c r="AE720" s="22" t="s">
        <v>2758</v>
      </c>
      <c r="AF720" s="23" t="s">
        <v>2645</v>
      </c>
      <c r="AG720" s="23" t="s">
        <v>2646</v>
      </c>
    </row>
    <row r="721" spans="1:33" s="20" customFormat="1" ht="63" customHeight="1" x14ac:dyDescent="0.2">
      <c r="A721" s="21" t="s">
        <v>321</v>
      </c>
      <c r="B721" s="22">
        <v>72102900</v>
      </c>
      <c r="C721" s="23" t="s">
        <v>2788</v>
      </c>
      <c r="D721" s="24">
        <v>43101</v>
      </c>
      <c r="E721" s="23" t="s">
        <v>343</v>
      </c>
      <c r="F721" s="23" t="s">
        <v>533</v>
      </c>
      <c r="G721" s="23" t="s">
        <v>352</v>
      </c>
      <c r="H721" s="25">
        <v>125859421</v>
      </c>
      <c r="I721" s="25">
        <v>125859421</v>
      </c>
      <c r="J721" s="23" t="s">
        <v>347</v>
      </c>
      <c r="K721" s="23" t="s">
        <v>45</v>
      </c>
      <c r="L721" s="22" t="s">
        <v>2760</v>
      </c>
      <c r="M721" s="22" t="s">
        <v>2684</v>
      </c>
      <c r="N721" s="21" t="s">
        <v>2761</v>
      </c>
      <c r="O721" s="26" t="s">
        <v>2762</v>
      </c>
      <c r="P721" s="23"/>
      <c r="Q721" s="23"/>
      <c r="R721" s="23"/>
      <c r="S721" s="23"/>
      <c r="T721" s="23"/>
      <c r="U721" s="22"/>
      <c r="V721" s="22">
        <v>8051</v>
      </c>
      <c r="W721" s="27">
        <v>20391</v>
      </c>
      <c r="X721" s="28">
        <v>43133</v>
      </c>
      <c r="Y721" s="23">
        <v>2018060030244</v>
      </c>
      <c r="Z721" s="23">
        <v>4600008081</v>
      </c>
      <c r="AA721" s="29">
        <f t="shared" si="11"/>
        <v>1</v>
      </c>
      <c r="AB721" s="22" t="s">
        <v>2789</v>
      </c>
      <c r="AC721" s="22" t="s">
        <v>317</v>
      </c>
      <c r="AD721" s="22" t="s">
        <v>2649</v>
      </c>
      <c r="AE721" s="22" t="s">
        <v>2764</v>
      </c>
      <c r="AF721" s="23" t="s">
        <v>2645</v>
      </c>
      <c r="AG721" s="23" t="s">
        <v>2646</v>
      </c>
    </row>
    <row r="722" spans="1:33" s="20" customFormat="1" ht="63" customHeight="1" x14ac:dyDescent="0.2">
      <c r="A722" s="21" t="s">
        <v>321</v>
      </c>
      <c r="B722" s="22" t="s">
        <v>2934</v>
      </c>
      <c r="C722" s="23" t="s">
        <v>2790</v>
      </c>
      <c r="D722" s="24">
        <v>43132</v>
      </c>
      <c r="E722" s="23" t="s">
        <v>340</v>
      </c>
      <c r="F722" s="23" t="s">
        <v>780</v>
      </c>
      <c r="G722" s="23" t="s">
        <v>352</v>
      </c>
      <c r="H722" s="25">
        <v>78124000</v>
      </c>
      <c r="I722" s="25">
        <v>78124000</v>
      </c>
      <c r="J722" s="23" t="s">
        <v>347</v>
      </c>
      <c r="K722" s="23" t="s">
        <v>45</v>
      </c>
      <c r="L722" s="22" t="s">
        <v>2791</v>
      </c>
      <c r="M722" s="22" t="s">
        <v>2792</v>
      </c>
      <c r="N722" s="21" t="s">
        <v>2793</v>
      </c>
      <c r="O722" s="26" t="s">
        <v>2794</v>
      </c>
      <c r="P722" s="23"/>
      <c r="Q722" s="23"/>
      <c r="R722" s="23"/>
      <c r="S722" s="23"/>
      <c r="T722" s="23"/>
      <c r="U722" s="22"/>
      <c r="V722" s="22">
        <v>8133</v>
      </c>
      <c r="W722" s="27">
        <v>21146</v>
      </c>
      <c r="X722" s="28">
        <v>43172</v>
      </c>
      <c r="Y722" s="23">
        <v>4600008083</v>
      </c>
      <c r="Z722" s="23">
        <v>4600008083</v>
      </c>
      <c r="AA722" s="29">
        <f t="shared" si="11"/>
        <v>1</v>
      </c>
      <c r="AB722" s="22" t="s">
        <v>2795</v>
      </c>
      <c r="AC722" s="22" t="s">
        <v>317</v>
      </c>
      <c r="AD722" s="22" t="s">
        <v>2649</v>
      </c>
      <c r="AE722" s="22" t="s">
        <v>2796</v>
      </c>
      <c r="AF722" s="23" t="s">
        <v>2645</v>
      </c>
      <c r="AG722" s="23" t="s">
        <v>2646</v>
      </c>
    </row>
    <row r="723" spans="1:33" s="20" customFormat="1" ht="63" customHeight="1" x14ac:dyDescent="0.2">
      <c r="A723" s="21" t="s">
        <v>321</v>
      </c>
      <c r="B723" s="22" t="s">
        <v>2935</v>
      </c>
      <c r="C723" s="23" t="s">
        <v>2797</v>
      </c>
      <c r="D723" s="24">
        <v>43101</v>
      </c>
      <c r="E723" s="23" t="s">
        <v>2798</v>
      </c>
      <c r="F723" s="23" t="s">
        <v>533</v>
      </c>
      <c r="G723" s="23" t="s">
        <v>352</v>
      </c>
      <c r="H723" s="25">
        <v>199957610</v>
      </c>
      <c r="I723" s="25">
        <v>199957610</v>
      </c>
      <c r="J723" s="23" t="s">
        <v>347</v>
      </c>
      <c r="K723" s="23" t="s">
        <v>45</v>
      </c>
      <c r="L723" s="22" t="s">
        <v>2760</v>
      </c>
      <c r="M723" s="22" t="s">
        <v>2684</v>
      </c>
      <c r="N723" s="21" t="s">
        <v>2761</v>
      </c>
      <c r="O723" s="26" t="s">
        <v>2762</v>
      </c>
      <c r="P723" s="23"/>
      <c r="Q723" s="23"/>
      <c r="R723" s="23"/>
      <c r="S723" s="23"/>
      <c r="T723" s="23"/>
      <c r="U723" s="22"/>
      <c r="V723" s="22">
        <v>8082</v>
      </c>
      <c r="W723" s="27"/>
      <c r="X723" s="28">
        <v>43167</v>
      </c>
      <c r="Y723" s="23"/>
      <c r="Z723" s="23"/>
      <c r="AA723" s="29" t="str">
        <f t="shared" si="11"/>
        <v>Información incompleta</v>
      </c>
      <c r="AB723" s="22"/>
      <c r="AC723" s="22" t="s">
        <v>2799</v>
      </c>
      <c r="AD723" s="22" t="s">
        <v>2800</v>
      </c>
      <c r="AE723" s="22" t="s">
        <v>2801</v>
      </c>
      <c r="AF723" s="23" t="s">
        <v>2645</v>
      </c>
      <c r="AG723" s="23" t="s">
        <v>2646</v>
      </c>
    </row>
    <row r="724" spans="1:33" s="20" customFormat="1" ht="63" customHeight="1" x14ac:dyDescent="0.2">
      <c r="A724" s="21" t="s">
        <v>321</v>
      </c>
      <c r="B724" s="22">
        <v>70111703</v>
      </c>
      <c r="C724" s="23" t="s">
        <v>2802</v>
      </c>
      <c r="D724" s="24">
        <v>43126</v>
      </c>
      <c r="E724" s="23" t="s">
        <v>340</v>
      </c>
      <c r="F724" s="23" t="s">
        <v>780</v>
      </c>
      <c r="G724" s="23" t="s">
        <v>352</v>
      </c>
      <c r="H724" s="25">
        <v>76860828</v>
      </c>
      <c r="I724" s="25">
        <v>76860828</v>
      </c>
      <c r="J724" s="23" t="s">
        <v>347</v>
      </c>
      <c r="K724" s="23" t="s">
        <v>45</v>
      </c>
      <c r="L724" s="22" t="s">
        <v>2760</v>
      </c>
      <c r="M724" s="22" t="s">
        <v>2684</v>
      </c>
      <c r="N724" s="21" t="s">
        <v>2761</v>
      </c>
      <c r="O724" s="26" t="s">
        <v>2762</v>
      </c>
      <c r="P724" s="23"/>
      <c r="Q724" s="23"/>
      <c r="R724" s="23"/>
      <c r="S724" s="23"/>
      <c r="T724" s="23"/>
      <c r="U724" s="22"/>
      <c r="V724" s="22">
        <v>8162</v>
      </c>
      <c r="W724" s="27"/>
      <c r="X724" s="28">
        <v>43196</v>
      </c>
      <c r="Y724" s="23"/>
      <c r="Z724" s="23"/>
      <c r="AA724" s="29" t="str">
        <f t="shared" si="11"/>
        <v>Información incompleta</v>
      </c>
      <c r="AB724" s="22"/>
      <c r="AC724" s="22" t="s">
        <v>313</v>
      </c>
      <c r="AD724" s="22" t="s">
        <v>2649</v>
      </c>
      <c r="AE724" s="22" t="s">
        <v>2764</v>
      </c>
      <c r="AF724" s="23" t="s">
        <v>2645</v>
      </c>
      <c r="AG724" s="23" t="s">
        <v>2646</v>
      </c>
    </row>
    <row r="725" spans="1:33" s="20" customFormat="1" ht="63" customHeight="1" x14ac:dyDescent="0.2">
      <c r="A725" s="21" t="s">
        <v>321</v>
      </c>
      <c r="B725" s="22" t="s">
        <v>2936</v>
      </c>
      <c r="C725" s="23" t="s">
        <v>2803</v>
      </c>
      <c r="D725" s="24">
        <v>43133</v>
      </c>
      <c r="E725" s="23" t="s">
        <v>340</v>
      </c>
      <c r="F725" s="23" t="s">
        <v>780</v>
      </c>
      <c r="G725" s="23" t="s">
        <v>352</v>
      </c>
      <c r="H725" s="25">
        <v>38668167</v>
      </c>
      <c r="I725" s="25">
        <v>44593473</v>
      </c>
      <c r="J725" s="23" t="s">
        <v>347</v>
      </c>
      <c r="K725" s="23" t="s">
        <v>45</v>
      </c>
      <c r="L725" s="22" t="s">
        <v>2791</v>
      </c>
      <c r="M725" s="22" t="s">
        <v>2792</v>
      </c>
      <c r="N725" s="21" t="s">
        <v>2793</v>
      </c>
      <c r="O725" s="26" t="s">
        <v>2794</v>
      </c>
      <c r="P725" s="23"/>
      <c r="Q725" s="23"/>
      <c r="R725" s="23"/>
      <c r="S725" s="23"/>
      <c r="T725" s="23"/>
      <c r="U725" s="22"/>
      <c r="V725" s="22">
        <v>8132</v>
      </c>
      <c r="W725" s="27"/>
      <c r="X725" s="28">
        <v>43166</v>
      </c>
      <c r="Y725" s="23"/>
      <c r="Z725" s="23"/>
      <c r="AA725" s="29" t="str">
        <f t="shared" si="11"/>
        <v>Información incompleta</v>
      </c>
      <c r="AB725" s="22"/>
      <c r="AC725" s="22" t="s">
        <v>313</v>
      </c>
      <c r="AD725" s="22" t="s">
        <v>2804</v>
      </c>
      <c r="AE725" s="22" t="s">
        <v>2805</v>
      </c>
      <c r="AF725" s="23" t="s">
        <v>2645</v>
      </c>
      <c r="AG725" s="23" t="s">
        <v>2646</v>
      </c>
    </row>
    <row r="726" spans="1:33" s="20" customFormat="1" ht="63" customHeight="1" x14ac:dyDescent="0.2">
      <c r="A726" s="21" t="s">
        <v>321</v>
      </c>
      <c r="B726" s="22" t="s">
        <v>2937</v>
      </c>
      <c r="C726" s="23" t="s">
        <v>2806</v>
      </c>
      <c r="D726" s="24">
        <v>43160</v>
      </c>
      <c r="E726" s="23" t="s">
        <v>1160</v>
      </c>
      <c r="F726" s="23" t="s">
        <v>348</v>
      </c>
      <c r="G726" s="23" t="s">
        <v>352</v>
      </c>
      <c r="H726" s="25">
        <v>332039494</v>
      </c>
      <c r="I726" s="25">
        <v>332039494</v>
      </c>
      <c r="J726" s="23" t="s">
        <v>347</v>
      </c>
      <c r="K726" s="23" t="s">
        <v>45</v>
      </c>
      <c r="L726" s="22" t="s">
        <v>2638</v>
      </c>
      <c r="M726" s="22" t="s">
        <v>2639</v>
      </c>
      <c r="N726" s="21">
        <v>3839370</v>
      </c>
      <c r="O726" s="26" t="s">
        <v>2641</v>
      </c>
      <c r="P726" s="23"/>
      <c r="Q726" s="23"/>
      <c r="R726" s="23"/>
      <c r="S726" s="23"/>
      <c r="T726" s="23"/>
      <c r="U726" s="22"/>
      <c r="V726" s="22">
        <v>8167</v>
      </c>
      <c r="W726" s="27"/>
      <c r="X726" s="28">
        <v>43201</v>
      </c>
      <c r="Y726" s="23"/>
      <c r="Z726" s="23"/>
      <c r="AA726" s="29" t="str">
        <f t="shared" si="11"/>
        <v>Información incompleta</v>
      </c>
      <c r="AB726" s="22"/>
      <c r="AC726" s="22" t="s">
        <v>326</v>
      </c>
      <c r="AD726" s="22" t="s">
        <v>2804</v>
      </c>
      <c r="AE726" s="22" t="s">
        <v>2796</v>
      </c>
      <c r="AF726" s="23" t="s">
        <v>2645</v>
      </c>
      <c r="AG726" s="23" t="s">
        <v>2646</v>
      </c>
    </row>
    <row r="727" spans="1:33" s="20" customFormat="1" ht="63" customHeight="1" x14ac:dyDescent="0.2">
      <c r="A727" s="21" t="s">
        <v>321</v>
      </c>
      <c r="B727" s="22" t="s">
        <v>2938</v>
      </c>
      <c r="C727" s="23" t="s">
        <v>2807</v>
      </c>
      <c r="D727" s="24">
        <v>43157</v>
      </c>
      <c r="E727" s="23" t="s">
        <v>345</v>
      </c>
      <c r="F727" s="23" t="s">
        <v>780</v>
      </c>
      <c r="G727" s="23" t="s">
        <v>352</v>
      </c>
      <c r="H727" s="25">
        <v>17630252</v>
      </c>
      <c r="I727" s="25">
        <v>17630252</v>
      </c>
      <c r="J727" s="23" t="s">
        <v>347</v>
      </c>
      <c r="K727" s="23" t="s">
        <v>45</v>
      </c>
      <c r="L727" s="22" t="s">
        <v>2791</v>
      </c>
      <c r="M727" s="22" t="s">
        <v>2792</v>
      </c>
      <c r="N727" s="21" t="s">
        <v>2793</v>
      </c>
      <c r="O727" s="26" t="s">
        <v>2794</v>
      </c>
      <c r="P727" s="23"/>
      <c r="Q727" s="23"/>
      <c r="R727" s="23"/>
      <c r="S727" s="23"/>
      <c r="T727" s="23"/>
      <c r="U727" s="22"/>
      <c r="V727" s="22"/>
      <c r="W727" s="27"/>
      <c r="X727" s="28"/>
      <c r="Y727" s="23"/>
      <c r="Z727" s="23"/>
      <c r="AA727" s="29" t="str">
        <f t="shared" si="11"/>
        <v/>
      </c>
      <c r="AB727" s="22"/>
      <c r="AC727" s="22" t="s">
        <v>313</v>
      </c>
      <c r="AD727" s="22" t="s">
        <v>2804</v>
      </c>
      <c r="AE727" s="22"/>
      <c r="AF727" s="23"/>
      <c r="AG727" s="23"/>
    </row>
    <row r="728" spans="1:33" s="20" customFormat="1" ht="63" customHeight="1" x14ac:dyDescent="0.2">
      <c r="A728" s="21" t="s">
        <v>321</v>
      </c>
      <c r="B728" s="22">
        <v>72102900</v>
      </c>
      <c r="C728" s="23" t="s">
        <v>2808</v>
      </c>
      <c r="D728" s="24">
        <v>43202</v>
      </c>
      <c r="E728" s="23" t="s">
        <v>343</v>
      </c>
      <c r="F728" s="23" t="s">
        <v>533</v>
      </c>
      <c r="G728" s="23" t="s">
        <v>352</v>
      </c>
      <c r="H728" s="25">
        <v>384452216</v>
      </c>
      <c r="I728" s="25">
        <v>384452216</v>
      </c>
      <c r="J728" s="23" t="s">
        <v>347</v>
      </c>
      <c r="K728" s="23" t="s">
        <v>45</v>
      </c>
      <c r="L728" s="22" t="s">
        <v>2760</v>
      </c>
      <c r="M728" s="22" t="s">
        <v>2684</v>
      </c>
      <c r="N728" s="21" t="s">
        <v>2761</v>
      </c>
      <c r="O728" s="26" t="s">
        <v>2762</v>
      </c>
      <c r="P728" s="23"/>
      <c r="Q728" s="23"/>
      <c r="R728" s="23"/>
      <c r="S728" s="23"/>
      <c r="T728" s="23"/>
      <c r="U728" s="22"/>
      <c r="V728" s="22"/>
      <c r="W728" s="27"/>
      <c r="X728" s="28"/>
      <c r="Y728" s="23"/>
      <c r="Z728" s="23"/>
      <c r="AA728" s="29" t="str">
        <f t="shared" si="11"/>
        <v/>
      </c>
      <c r="AB728" s="22"/>
      <c r="AC728" s="22" t="s">
        <v>313</v>
      </c>
      <c r="AD728" s="22" t="s">
        <v>2649</v>
      </c>
      <c r="AE728" s="22"/>
      <c r="AF728" s="23"/>
      <c r="AG728" s="23"/>
    </row>
    <row r="729" spans="1:33" s="20" customFormat="1" ht="63" customHeight="1" x14ac:dyDescent="0.2">
      <c r="A729" s="21" t="s">
        <v>321</v>
      </c>
      <c r="B729" s="22" t="s">
        <v>2939</v>
      </c>
      <c r="C729" s="23" t="s">
        <v>2809</v>
      </c>
      <c r="D729" s="24">
        <v>43221</v>
      </c>
      <c r="E729" s="23" t="s">
        <v>1529</v>
      </c>
      <c r="F729" s="23" t="s">
        <v>780</v>
      </c>
      <c r="G729" s="23" t="s">
        <v>352</v>
      </c>
      <c r="H729" s="25">
        <v>55000000</v>
      </c>
      <c r="I729" s="25">
        <v>55000000</v>
      </c>
      <c r="J729" s="23" t="s">
        <v>347</v>
      </c>
      <c r="K729" s="23" t="s">
        <v>45</v>
      </c>
      <c r="L729" s="22" t="s">
        <v>2810</v>
      </c>
      <c r="M729" s="22" t="s">
        <v>2684</v>
      </c>
      <c r="N729" s="21" t="s">
        <v>2766</v>
      </c>
      <c r="O729" s="26" t="s">
        <v>2811</v>
      </c>
      <c r="P729" s="23"/>
      <c r="Q729" s="23"/>
      <c r="R729" s="23"/>
      <c r="S729" s="23"/>
      <c r="T729" s="23"/>
      <c r="U729" s="22"/>
      <c r="V729" s="22"/>
      <c r="W729" s="27"/>
      <c r="X729" s="28"/>
      <c r="Y729" s="23"/>
      <c r="Z729" s="23"/>
      <c r="AA729" s="29" t="str">
        <f t="shared" si="11"/>
        <v/>
      </c>
      <c r="AB729" s="22"/>
      <c r="AC729" s="22" t="s">
        <v>313</v>
      </c>
      <c r="AD729" s="22" t="s">
        <v>2649</v>
      </c>
      <c r="AE729" s="22"/>
      <c r="AF729" s="23"/>
      <c r="AG729" s="23"/>
    </row>
    <row r="730" spans="1:33" s="20" customFormat="1" ht="63" customHeight="1" x14ac:dyDescent="0.2">
      <c r="A730" s="21" t="s">
        <v>321</v>
      </c>
      <c r="B730" s="22" t="s">
        <v>2940</v>
      </c>
      <c r="C730" s="23" t="s">
        <v>2812</v>
      </c>
      <c r="D730" s="24">
        <v>43160</v>
      </c>
      <c r="E730" s="23" t="s">
        <v>345</v>
      </c>
      <c r="F730" s="23" t="s">
        <v>780</v>
      </c>
      <c r="G730" s="23" t="s">
        <v>352</v>
      </c>
      <c r="H730" s="25">
        <v>109364270</v>
      </c>
      <c r="I730" s="25">
        <v>109364270</v>
      </c>
      <c r="J730" s="23" t="s">
        <v>347</v>
      </c>
      <c r="K730" s="23" t="s">
        <v>45</v>
      </c>
      <c r="L730" s="22" t="s">
        <v>2638</v>
      </c>
      <c r="M730" s="22" t="s">
        <v>2639</v>
      </c>
      <c r="N730" s="21" t="s">
        <v>2793</v>
      </c>
      <c r="O730" s="26" t="s">
        <v>2794</v>
      </c>
      <c r="P730" s="23"/>
      <c r="Q730" s="23"/>
      <c r="R730" s="23"/>
      <c r="S730" s="23"/>
      <c r="T730" s="23"/>
      <c r="U730" s="22"/>
      <c r="V730" s="22"/>
      <c r="W730" s="27"/>
      <c r="X730" s="28"/>
      <c r="Y730" s="23"/>
      <c r="Z730" s="23"/>
      <c r="AA730" s="29" t="str">
        <f t="shared" si="11"/>
        <v/>
      </c>
      <c r="AB730" s="22"/>
      <c r="AC730" s="22" t="s">
        <v>313</v>
      </c>
      <c r="AD730" s="22" t="s">
        <v>2813</v>
      </c>
      <c r="AE730" s="22" t="s">
        <v>2805</v>
      </c>
      <c r="AF730" s="23" t="s">
        <v>2645</v>
      </c>
      <c r="AG730" s="23" t="s">
        <v>2646</v>
      </c>
    </row>
    <row r="731" spans="1:33" s="20" customFormat="1" ht="63" customHeight="1" x14ac:dyDescent="0.2">
      <c r="A731" s="21" t="s">
        <v>321</v>
      </c>
      <c r="B731" s="22" t="s">
        <v>2941</v>
      </c>
      <c r="C731" s="23" t="s">
        <v>2814</v>
      </c>
      <c r="D731" s="24">
        <v>43101</v>
      </c>
      <c r="E731" s="23" t="s">
        <v>341</v>
      </c>
      <c r="F731" s="23" t="s">
        <v>780</v>
      </c>
      <c r="G731" s="23" t="s">
        <v>352</v>
      </c>
      <c r="H731" s="25">
        <v>64935000</v>
      </c>
      <c r="I731" s="25">
        <v>64935000</v>
      </c>
      <c r="J731" s="23" t="s">
        <v>347</v>
      </c>
      <c r="K731" s="23" t="s">
        <v>45</v>
      </c>
      <c r="L731" s="22" t="s">
        <v>2733</v>
      </c>
      <c r="M731" s="22" t="s">
        <v>2639</v>
      </c>
      <c r="N731" s="21" t="s">
        <v>2815</v>
      </c>
      <c r="O731" s="26" t="s">
        <v>2816</v>
      </c>
      <c r="P731" s="23"/>
      <c r="Q731" s="23"/>
      <c r="R731" s="23"/>
      <c r="S731" s="23"/>
      <c r="T731" s="23"/>
      <c r="U731" s="22"/>
      <c r="V731" s="22"/>
      <c r="W731" s="27"/>
      <c r="X731" s="28"/>
      <c r="Y731" s="23"/>
      <c r="Z731" s="23"/>
      <c r="AA731" s="29" t="str">
        <f t="shared" si="11"/>
        <v/>
      </c>
      <c r="AB731" s="22"/>
      <c r="AC731" s="22" t="s">
        <v>313</v>
      </c>
      <c r="AD731" s="22"/>
      <c r="AE731" s="22"/>
      <c r="AF731" s="23"/>
      <c r="AG731" s="23"/>
    </row>
    <row r="732" spans="1:33" s="20" customFormat="1" ht="63" customHeight="1" x14ac:dyDescent="0.2">
      <c r="A732" s="21" t="s">
        <v>321</v>
      </c>
      <c r="B732" s="22">
        <v>80101600</v>
      </c>
      <c r="C732" s="23" t="s">
        <v>2817</v>
      </c>
      <c r="D732" s="24">
        <v>43221</v>
      </c>
      <c r="E732" s="23" t="s">
        <v>817</v>
      </c>
      <c r="F732" s="23" t="s">
        <v>348</v>
      </c>
      <c r="G732" s="23" t="s">
        <v>352</v>
      </c>
      <c r="H732" s="25">
        <v>264775000</v>
      </c>
      <c r="I732" s="25">
        <v>264775000</v>
      </c>
      <c r="J732" s="23" t="s">
        <v>347</v>
      </c>
      <c r="K732" s="23" t="s">
        <v>45</v>
      </c>
      <c r="L732" s="22" t="s">
        <v>2638</v>
      </c>
      <c r="M732" s="22" t="s">
        <v>2639</v>
      </c>
      <c r="N732" s="21">
        <v>3839370</v>
      </c>
      <c r="O732" s="26" t="s">
        <v>2641</v>
      </c>
      <c r="P732" s="23"/>
      <c r="Q732" s="23"/>
      <c r="R732" s="23"/>
      <c r="S732" s="23"/>
      <c r="T732" s="23"/>
      <c r="U732" s="22" t="s">
        <v>1118</v>
      </c>
      <c r="V732" s="22"/>
      <c r="W732" s="27"/>
      <c r="X732" s="28"/>
      <c r="Y732" s="23"/>
      <c r="Z732" s="23"/>
      <c r="AA732" s="29" t="str">
        <f t="shared" si="11"/>
        <v/>
      </c>
      <c r="AB732" s="22"/>
      <c r="AC732" s="22" t="s">
        <v>2799</v>
      </c>
      <c r="AD732" s="22"/>
      <c r="AE732" s="22"/>
      <c r="AF732" s="23"/>
      <c r="AG732" s="23"/>
    </row>
    <row r="733" spans="1:33" s="20" customFormat="1" ht="63" customHeight="1" x14ac:dyDescent="0.2">
      <c r="A733" s="21" t="s">
        <v>321</v>
      </c>
      <c r="B733" s="22">
        <v>72102900</v>
      </c>
      <c r="C733" s="23" t="s">
        <v>2818</v>
      </c>
      <c r="D733" s="24">
        <v>43101</v>
      </c>
      <c r="E733" s="23" t="s">
        <v>340</v>
      </c>
      <c r="F733" s="23" t="s">
        <v>780</v>
      </c>
      <c r="G733" s="23" t="s">
        <v>352</v>
      </c>
      <c r="H733" s="25">
        <v>15000000</v>
      </c>
      <c r="I733" s="25">
        <v>15000000</v>
      </c>
      <c r="J733" s="23" t="s">
        <v>347</v>
      </c>
      <c r="K733" s="23" t="s">
        <v>45</v>
      </c>
      <c r="L733" s="22" t="s">
        <v>2819</v>
      </c>
      <c r="M733" s="22" t="s">
        <v>2684</v>
      </c>
      <c r="N733" s="21" t="s">
        <v>2820</v>
      </c>
      <c r="O733" s="26" t="s">
        <v>2821</v>
      </c>
      <c r="P733" s="23"/>
      <c r="Q733" s="23"/>
      <c r="R733" s="23"/>
      <c r="S733" s="23"/>
      <c r="T733" s="23"/>
      <c r="U733" s="22"/>
      <c r="V733" s="22"/>
      <c r="W733" s="27"/>
      <c r="X733" s="28"/>
      <c r="Y733" s="23"/>
      <c r="Z733" s="23"/>
      <c r="AA733" s="29" t="str">
        <f t="shared" si="11"/>
        <v/>
      </c>
      <c r="AB733" s="22"/>
      <c r="AC733" s="22" t="s">
        <v>313</v>
      </c>
      <c r="AD733" s="22" t="s">
        <v>2649</v>
      </c>
      <c r="AE733" s="22"/>
      <c r="AF733" s="23"/>
      <c r="AG733" s="23"/>
    </row>
    <row r="734" spans="1:33" s="20" customFormat="1" ht="63" customHeight="1" x14ac:dyDescent="0.2">
      <c r="A734" s="21" t="s">
        <v>321</v>
      </c>
      <c r="B734" s="22" t="s">
        <v>2942</v>
      </c>
      <c r="C734" s="23" t="s">
        <v>2822</v>
      </c>
      <c r="D734" s="24">
        <v>43101</v>
      </c>
      <c r="E734" s="23" t="s">
        <v>340</v>
      </c>
      <c r="F734" s="23" t="s">
        <v>780</v>
      </c>
      <c r="G734" s="23" t="s">
        <v>352</v>
      </c>
      <c r="H734" s="25">
        <v>59745617</v>
      </c>
      <c r="I734" s="25">
        <v>59745617</v>
      </c>
      <c r="J734" s="23" t="s">
        <v>347</v>
      </c>
      <c r="K734" s="23" t="s">
        <v>45</v>
      </c>
      <c r="L734" s="22" t="s">
        <v>2726</v>
      </c>
      <c r="M734" s="22" t="s">
        <v>2684</v>
      </c>
      <c r="N734" s="21" t="s">
        <v>2727</v>
      </c>
      <c r="O734" s="26" t="s">
        <v>2728</v>
      </c>
      <c r="P734" s="23"/>
      <c r="Q734" s="23"/>
      <c r="R734" s="23"/>
      <c r="S734" s="23"/>
      <c r="T734" s="23"/>
      <c r="U734" s="22"/>
      <c r="V734" s="22"/>
      <c r="W734" s="27"/>
      <c r="X734" s="28"/>
      <c r="Y734" s="23"/>
      <c r="Z734" s="23"/>
      <c r="AA734" s="29" t="str">
        <f t="shared" si="11"/>
        <v/>
      </c>
      <c r="AB734" s="22"/>
      <c r="AC734" s="22" t="s">
        <v>313</v>
      </c>
      <c r="AD734" s="22"/>
      <c r="AE734" s="22"/>
      <c r="AF734" s="23"/>
      <c r="AG734" s="23"/>
    </row>
    <row r="735" spans="1:33" s="20" customFormat="1" ht="63" customHeight="1" x14ac:dyDescent="0.2">
      <c r="A735" s="21" t="s">
        <v>321</v>
      </c>
      <c r="B735" s="22" t="s">
        <v>2943</v>
      </c>
      <c r="C735" s="23" t="s">
        <v>2823</v>
      </c>
      <c r="D735" s="24">
        <v>43101</v>
      </c>
      <c r="E735" s="23" t="s">
        <v>340</v>
      </c>
      <c r="F735" s="23" t="s">
        <v>348</v>
      </c>
      <c r="G735" s="23" t="s">
        <v>352</v>
      </c>
      <c r="H735" s="25">
        <v>100000000</v>
      </c>
      <c r="I735" s="25">
        <v>100000000</v>
      </c>
      <c r="J735" s="23" t="s">
        <v>347</v>
      </c>
      <c r="K735" s="23" t="s">
        <v>45</v>
      </c>
      <c r="L735" s="22" t="s">
        <v>2726</v>
      </c>
      <c r="M735" s="22" t="s">
        <v>2684</v>
      </c>
      <c r="N735" s="21" t="s">
        <v>2824</v>
      </c>
      <c r="O735" s="26" t="s">
        <v>2728</v>
      </c>
      <c r="P735" s="23"/>
      <c r="Q735" s="23"/>
      <c r="R735" s="23"/>
      <c r="S735" s="23"/>
      <c r="T735" s="23"/>
      <c r="U735" s="22"/>
      <c r="V735" s="22"/>
      <c r="W735" s="27"/>
      <c r="X735" s="28"/>
      <c r="Y735" s="23"/>
      <c r="Z735" s="23"/>
      <c r="AA735" s="29" t="str">
        <f t="shared" si="11"/>
        <v/>
      </c>
      <c r="AB735" s="22"/>
      <c r="AC735" s="22" t="s">
        <v>313</v>
      </c>
      <c r="AD735" s="22"/>
      <c r="AE735" s="22"/>
      <c r="AF735" s="23"/>
      <c r="AG735" s="23"/>
    </row>
    <row r="736" spans="1:33" s="20" customFormat="1" ht="63" customHeight="1" x14ac:dyDescent="0.2">
      <c r="A736" s="21" t="s">
        <v>321</v>
      </c>
      <c r="B736" s="22" t="s">
        <v>2944</v>
      </c>
      <c r="C736" s="23" t="s">
        <v>2825</v>
      </c>
      <c r="D736" s="24">
        <v>43132</v>
      </c>
      <c r="E736" s="23" t="s">
        <v>343</v>
      </c>
      <c r="F736" s="23" t="s">
        <v>780</v>
      </c>
      <c r="G736" s="23" t="s">
        <v>352</v>
      </c>
      <c r="H736" s="25">
        <v>74500000</v>
      </c>
      <c r="I736" s="25">
        <v>74500000</v>
      </c>
      <c r="J736" s="23" t="s">
        <v>347</v>
      </c>
      <c r="K736" s="23" t="s">
        <v>45</v>
      </c>
      <c r="L736" s="22" t="s">
        <v>2760</v>
      </c>
      <c r="M736" s="22" t="s">
        <v>2684</v>
      </c>
      <c r="N736" s="21" t="s">
        <v>2761</v>
      </c>
      <c r="O736" s="26" t="s">
        <v>2762</v>
      </c>
      <c r="P736" s="23"/>
      <c r="Q736" s="23"/>
      <c r="R736" s="23"/>
      <c r="S736" s="23"/>
      <c r="T736" s="23"/>
      <c r="U736" s="22"/>
      <c r="V736" s="22"/>
      <c r="W736" s="27"/>
      <c r="X736" s="28"/>
      <c r="Y736" s="23"/>
      <c r="Z736" s="23"/>
      <c r="AA736" s="29" t="str">
        <f t="shared" si="11"/>
        <v/>
      </c>
      <c r="AB736" s="22"/>
      <c r="AC736" s="22" t="s">
        <v>313</v>
      </c>
      <c r="AD736" s="22"/>
      <c r="AE736" s="22"/>
      <c r="AF736" s="23"/>
      <c r="AG736" s="23"/>
    </row>
    <row r="737" spans="1:33" s="20" customFormat="1" ht="63" customHeight="1" x14ac:dyDescent="0.2">
      <c r="A737" s="21" t="s">
        <v>321</v>
      </c>
      <c r="B737" s="22">
        <v>39111700</v>
      </c>
      <c r="C737" s="23" t="s">
        <v>2826</v>
      </c>
      <c r="D737" s="24">
        <v>43132</v>
      </c>
      <c r="E737" s="23" t="s">
        <v>496</v>
      </c>
      <c r="F737" s="23" t="s">
        <v>780</v>
      </c>
      <c r="G737" s="23" t="s">
        <v>352</v>
      </c>
      <c r="H737" s="25">
        <v>45000000</v>
      </c>
      <c r="I737" s="25">
        <v>45000000</v>
      </c>
      <c r="J737" s="23" t="s">
        <v>347</v>
      </c>
      <c r="K737" s="23" t="s">
        <v>45</v>
      </c>
      <c r="L737" s="22" t="s">
        <v>2810</v>
      </c>
      <c r="M737" s="22" t="s">
        <v>2684</v>
      </c>
      <c r="N737" s="21" t="s">
        <v>2766</v>
      </c>
      <c r="O737" s="26" t="s">
        <v>2811</v>
      </c>
      <c r="P737" s="23"/>
      <c r="Q737" s="23"/>
      <c r="R737" s="23"/>
      <c r="S737" s="23"/>
      <c r="T737" s="23"/>
      <c r="U737" s="22"/>
      <c r="V737" s="22"/>
      <c r="W737" s="27"/>
      <c r="X737" s="28"/>
      <c r="Y737" s="23"/>
      <c r="Z737" s="23"/>
      <c r="AA737" s="29" t="str">
        <f t="shared" si="11"/>
        <v/>
      </c>
      <c r="AB737" s="22"/>
      <c r="AC737" s="22" t="s">
        <v>313</v>
      </c>
      <c r="AD737" s="22"/>
      <c r="AE737" s="22"/>
      <c r="AF737" s="23"/>
      <c r="AG737" s="23"/>
    </row>
    <row r="738" spans="1:33" s="20" customFormat="1" ht="63" customHeight="1" x14ac:dyDescent="0.2">
      <c r="A738" s="21" t="s">
        <v>321</v>
      </c>
      <c r="B738" s="22">
        <v>72102900</v>
      </c>
      <c r="C738" s="23" t="s">
        <v>2827</v>
      </c>
      <c r="D738" s="24">
        <v>43132</v>
      </c>
      <c r="E738" s="23" t="s">
        <v>817</v>
      </c>
      <c r="F738" s="23" t="s">
        <v>533</v>
      </c>
      <c r="G738" s="23" t="s">
        <v>352</v>
      </c>
      <c r="H738" s="25">
        <v>100000000</v>
      </c>
      <c r="I738" s="25">
        <v>75000000</v>
      </c>
      <c r="J738" s="23" t="s">
        <v>347</v>
      </c>
      <c r="K738" s="23" t="s">
        <v>45</v>
      </c>
      <c r="L738" s="22" t="s">
        <v>2726</v>
      </c>
      <c r="M738" s="22" t="s">
        <v>2684</v>
      </c>
      <c r="N738" s="21" t="s">
        <v>2727</v>
      </c>
      <c r="O738" s="26" t="s">
        <v>2728</v>
      </c>
      <c r="P738" s="23"/>
      <c r="Q738" s="23"/>
      <c r="R738" s="23"/>
      <c r="S738" s="23"/>
      <c r="T738" s="23"/>
      <c r="U738" s="22"/>
      <c r="V738" s="22"/>
      <c r="W738" s="27"/>
      <c r="X738" s="28"/>
      <c r="Y738" s="23"/>
      <c r="Z738" s="23"/>
      <c r="AA738" s="29" t="str">
        <f t="shared" si="11"/>
        <v/>
      </c>
      <c r="AB738" s="22"/>
      <c r="AC738" s="22" t="s">
        <v>313</v>
      </c>
      <c r="AD738" s="22"/>
      <c r="AE738" s="22"/>
      <c r="AF738" s="23"/>
      <c r="AG738" s="23"/>
    </row>
    <row r="739" spans="1:33" s="20" customFormat="1" ht="63" customHeight="1" x14ac:dyDescent="0.2">
      <c r="A739" s="21" t="s">
        <v>321</v>
      </c>
      <c r="B739" s="22" t="s">
        <v>2934</v>
      </c>
      <c r="C739" s="23" t="s">
        <v>2828</v>
      </c>
      <c r="D739" s="24">
        <v>43194</v>
      </c>
      <c r="E739" s="23" t="s">
        <v>817</v>
      </c>
      <c r="F739" s="23" t="s">
        <v>348</v>
      </c>
      <c r="G739" s="23" t="s">
        <v>352</v>
      </c>
      <c r="H739" s="25">
        <v>468000000</v>
      </c>
      <c r="I739" s="25">
        <v>468000000</v>
      </c>
      <c r="J739" s="23" t="s">
        <v>347</v>
      </c>
      <c r="K739" s="23" t="s">
        <v>45</v>
      </c>
      <c r="L739" s="22" t="s">
        <v>2638</v>
      </c>
      <c r="M739" s="22" t="s">
        <v>2639</v>
      </c>
      <c r="N739" s="21" t="s">
        <v>2640</v>
      </c>
      <c r="O739" s="26" t="s">
        <v>2641</v>
      </c>
      <c r="P739" s="23"/>
      <c r="Q739" s="23"/>
      <c r="R739" s="23"/>
      <c r="S739" s="23"/>
      <c r="T739" s="23"/>
      <c r="U739" s="22" t="s">
        <v>1118</v>
      </c>
      <c r="V739" s="22"/>
      <c r="W739" s="27"/>
      <c r="X739" s="28"/>
      <c r="Y739" s="23"/>
      <c r="Z739" s="23"/>
      <c r="AA739" s="29" t="str">
        <f t="shared" si="11"/>
        <v/>
      </c>
      <c r="AB739" s="22"/>
      <c r="AC739" s="22" t="s">
        <v>313</v>
      </c>
      <c r="AD739" s="22" t="s">
        <v>2829</v>
      </c>
      <c r="AE739" s="22"/>
      <c r="AF739" s="23"/>
      <c r="AG739" s="23"/>
    </row>
    <row r="740" spans="1:33" s="20" customFormat="1" ht="63" customHeight="1" x14ac:dyDescent="0.2">
      <c r="A740" s="21" t="s">
        <v>321</v>
      </c>
      <c r="B740" s="22">
        <v>72102900</v>
      </c>
      <c r="C740" s="23" t="s">
        <v>2830</v>
      </c>
      <c r="D740" s="24">
        <v>43221</v>
      </c>
      <c r="E740" s="23" t="s">
        <v>817</v>
      </c>
      <c r="F740" s="23" t="s">
        <v>533</v>
      </c>
      <c r="G740" s="23" t="s">
        <v>352</v>
      </c>
      <c r="H740" s="25">
        <v>450000000</v>
      </c>
      <c r="I740" s="25">
        <v>450000000</v>
      </c>
      <c r="J740" s="23" t="s">
        <v>347</v>
      </c>
      <c r="K740" s="23" t="s">
        <v>45</v>
      </c>
      <c r="L740" s="22" t="s">
        <v>2831</v>
      </c>
      <c r="M740" s="22" t="s">
        <v>2684</v>
      </c>
      <c r="N740" s="21" t="s">
        <v>2727</v>
      </c>
      <c r="O740" s="26" t="s">
        <v>2728</v>
      </c>
      <c r="P740" s="23"/>
      <c r="Q740" s="23"/>
      <c r="R740" s="23"/>
      <c r="S740" s="23"/>
      <c r="T740" s="23"/>
      <c r="U740" s="22"/>
      <c r="V740" s="22"/>
      <c r="W740" s="27"/>
      <c r="X740" s="28"/>
      <c r="Y740" s="23"/>
      <c r="Z740" s="23"/>
      <c r="AA740" s="29" t="str">
        <f t="shared" si="11"/>
        <v/>
      </c>
      <c r="AB740" s="22"/>
      <c r="AC740" s="22" t="s">
        <v>313</v>
      </c>
      <c r="AD740" s="22"/>
      <c r="AE740" s="22"/>
      <c r="AF740" s="23"/>
      <c r="AG740" s="23"/>
    </row>
    <row r="741" spans="1:33" s="20" customFormat="1" ht="63" customHeight="1" x14ac:dyDescent="0.2">
      <c r="A741" s="21" t="s">
        <v>321</v>
      </c>
      <c r="B741" s="22">
        <v>81112200</v>
      </c>
      <c r="C741" s="23" t="s">
        <v>2832</v>
      </c>
      <c r="D741" s="24">
        <v>43282</v>
      </c>
      <c r="E741" s="23" t="s">
        <v>342</v>
      </c>
      <c r="F741" s="23" t="s">
        <v>837</v>
      </c>
      <c r="G741" s="23" t="s">
        <v>352</v>
      </c>
      <c r="H741" s="25">
        <v>206494771</v>
      </c>
      <c r="I741" s="25">
        <v>206494771</v>
      </c>
      <c r="J741" s="23" t="s">
        <v>347</v>
      </c>
      <c r="K741" s="23" t="s">
        <v>45</v>
      </c>
      <c r="L741" s="22" t="s">
        <v>2810</v>
      </c>
      <c r="M741" s="22" t="s">
        <v>2684</v>
      </c>
      <c r="N741" s="21" t="s">
        <v>2766</v>
      </c>
      <c r="O741" s="26" t="s">
        <v>2811</v>
      </c>
      <c r="P741" s="23"/>
      <c r="Q741" s="23"/>
      <c r="R741" s="23"/>
      <c r="S741" s="23"/>
      <c r="T741" s="23"/>
      <c r="U741" s="22"/>
      <c r="V741" s="22"/>
      <c r="W741" s="27"/>
      <c r="X741" s="28"/>
      <c r="Y741" s="23"/>
      <c r="Z741" s="23"/>
      <c r="AA741" s="29" t="str">
        <f t="shared" si="11"/>
        <v/>
      </c>
      <c r="AB741" s="22"/>
      <c r="AC741" s="22" t="s">
        <v>313</v>
      </c>
      <c r="AD741" s="22"/>
      <c r="AE741" s="22"/>
      <c r="AF741" s="23"/>
      <c r="AG741" s="23"/>
    </row>
    <row r="742" spans="1:33" s="20" customFormat="1" ht="63" customHeight="1" x14ac:dyDescent="0.2">
      <c r="A742" s="21" t="s">
        <v>321</v>
      </c>
      <c r="B742" s="22"/>
      <c r="C742" s="23" t="s">
        <v>2833</v>
      </c>
      <c r="D742" s="24">
        <v>43282</v>
      </c>
      <c r="E742" s="23" t="s">
        <v>817</v>
      </c>
      <c r="F742" s="23" t="s">
        <v>448</v>
      </c>
      <c r="G742" s="23" t="s">
        <v>352</v>
      </c>
      <c r="H742" s="25">
        <v>1700000000</v>
      </c>
      <c r="I742" s="25">
        <v>1700000000</v>
      </c>
      <c r="J742" s="23" t="s">
        <v>347</v>
      </c>
      <c r="K742" s="23" t="s">
        <v>45</v>
      </c>
      <c r="L742" s="22" t="s">
        <v>2801</v>
      </c>
      <c r="M742" s="22" t="s">
        <v>2576</v>
      </c>
      <c r="N742" s="21" t="s">
        <v>2834</v>
      </c>
      <c r="O742" s="26" t="s">
        <v>2811</v>
      </c>
      <c r="P742" s="23" t="s">
        <v>2719</v>
      </c>
      <c r="Q742" s="23" t="s">
        <v>2720</v>
      </c>
      <c r="R742" s="23" t="s">
        <v>2721</v>
      </c>
      <c r="S742" s="23">
        <v>220098</v>
      </c>
      <c r="T742" s="23" t="s">
        <v>2835</v>
      </c>
      <c r="U742" s="22" t="s">
        <v>2836</v>
      </c>
      <c r="V742" s="22"/>
      <c r="W742" s="27"/>
      <c r="X742" s="28"/>
      <c r="Y742" s="23"/>
      <c r="Z742" s="23"/>
      <c r="AA742" s="29" t="str">
        <f t="shared" si="11"/>
        <v/>
      </c>
      <c r="AB742" s="22"/>
      <c r="AC742" s="22" t="s">
        <v>313</v>
      </c>
      <c r="AD742" s="22"/>
      <c r="AE742" s="22"/>
      <c r="AF742" s="23"/>
      <c r="AG742" s="23"/>
    </row>
    <row r="743" spans="1:33" s="20" customFormat="1" ht="63" customHeight="1" x14ac:dyDescent="0.2">
      <c r="A743" s="21" t="s">
        <v>321</v>
      </c>
      <c r="B743" s="22"/>
      <c r="C743" s="23" t="s">
        <v>2837</v>
      </c>
      <c r="D743" s="24">
        <v>42736</v>
      </c>
      <c r="E743" s="23" t="s">
        <v>341</v>
      </c>
      <c r="F743" s="23"/>
      <c r="G743" s="23" t="s">
        <v>352</v>
      </c>
      <c r="H743" s="25">
        <v>1012102665</v>
      </c>
      <c r="I743" s="25">
        <v>1012102665</v>
      </c>
      <c r="J743" s="23" t="s">
        <v>347</v>
      </c>
      <c r="K743" s="23" t="s">
        <v>45</v>
      </c>
      <c r="L743" s="22" t="s">
        <v>2838</v>
      </c>
      <c r="M743" s="22" t="s">
        <v>2839</v>
      </c>
      <c r="N743" s="21" t="s">
        <v>2840</v>
      </c>
      <c r="O743" s="26"/>
      <c r="P743" s="23" t="s">
        <v>2841</v>
      </c>
      <c r="Q743" s="23" t="s">
        <v>2842</v>
      </c>
      <c r="R743" s="23" t="s">
        <v>2843</v>
      </c>
      <c r="S743" s="23">
        <v>220098</v>
      </c>
      <c r="T743" s="23" t="s">
        <v>2835</v>
      </c>
      <c r="U743" s="22" t="s">
        <v>2844</v>
      </c>
      <c r="V743" s="22" t="s">
        <v>124</v>
      </c>
      <c r="W743" s="27" t="s">
        <v>124</v>
      </c>
      <c r="X743" s="28" t="s">
        <v>124</v>
      </c>
      <c r="Y743" s="23" t="s">
        <v>124</v>
      </c>
      <c r="Z743" s="23" t="s">
        <v>124</v>
      </c>
      <c r="AA743" s="29">
        <f t="shared" si="11"/>
        <v>1</v>
      </c>
      <c r="AB743" s="22"/>
      <c r="AC743" s="22"/>
      <c r="AD743" s="22" t="s">
        <v>2845</v>
      </c>
      <c r="AE743" s="22"/>
      <c r="AF743" s="23"/>
      <c r="AG743" s="23"/>
    </row>
    <row r="744" spans="1:33" s="20" customFormat="1" ht="63" customHeight="1" x14ac:dyDescent="0.2">
      <c r="A744" s="21" t="s">
        <v>321</v>
      </c>
      <c r="B744" s="22"/>
      <c r="C744" s="23" t="s">
        <v>2846</v>
      </c>
      <c r="D744" s="24">
        <v>42736</v>
      </c>
      <c r="E744" s="23" t="s">
        <v>341</v>
      </c>
      <c r="F744" s="23"/>
      <c r="G744" s="23" t="s">
        <v>352</v>
      </c>
      <c r="H744" s="25">
        <v>802808100</v>
      </c>
      <c r="I744" s="25">
        <v>802808100</v>
      </c>
      <c r="J744" s="23" t="s">
        <v>347</v>
      </c>
      <c r="K744" s="23" t="s">
        <v>45</v>
      </c>
      <c r="L744" s="22" t="s">
        <v>2847</v>
      </c>
      <c r="M744" s="22" t="s">
        <v>2848</v>
      </c>
      <c r="N744" s="21" t="s">
        <v>2675</v>
      </c>
      <c r="O744" s="26"/>
      <c r="P744" s="23" t="s">
        <v>2719</v>
      </c>
      <c r="Q744" s="23" t="s">
        <v>2720</v>
      </c>
      <c r="R744" s="23" t="s">
        <v>2721</v>
      </c>
      <c r="S744" s="23">
        <v>220098</v>
      </c>
      <c r="T744" s="23" t="s">
        <v>2720</v>
      </c>
      <c r="U744" s="22" t="s">
        <v>2844</v>
      </c>
      <c r="V744" s="22" t="s">
        <v>124</v>
      </c>
      <c r="W744" s="27" t="s">
        <v>124</v>
      </c>
      <c r="X744" s="28" t="s">
        <v>124</v>
      </c>
      <c r="Y744" s="23" t="s">
        <v>124</v>
      </c>
      <c r="Z744" s="23" t="s">
        <v>124</v>
      </c>
      <c r="AA744" s="29">
        <f t="shared" si="11"/>
        <v>1</v>
      </c>
      <c r="AB744" s="22"/>
      <c r="AC744" s="22"/>
      <c r="AD744" s="22" t="s">
        <v>2845</v>
      </c>
      <c r="AE744" s="22"/>
      <c r="AF744" s="23"/>
      <c r="AG744" s="23"/>
    </row>
    <row r="745" spans="1:33" s="20" customFormat="1" ht="63" customHeight="1" x14ac:dyDescent="0.2">
      <c r="A745" s="21" t="s">
        <v>321</v>
      </c>
      <c r="B745" s="22"/>
      <c r="C745" s="23" t="s">
        <v>2849</v>
      </c>
      <c r="D745" s="24">
        <v>43132</v>
      </c>
      <c r="E745" s="23" t="s">
        <v>341</v>
      </c>
      <c r="F745" s="23"/>
      <c r="G745" s="23" t="s">
        <v>352</v>
      </c>
      <c r="H745" s="25">
        <v>48874520</v>
      </c>
      <c r="I745" s="25">
        <v>48874520</v>
      </c>
      <c r="J745" s="23" t="s">
        <v>347</v>
      </c>
      <c r="K745" s="23" t="s">
        <v>45</v>
      </c>
      <c r="L745" s="22"/>
      <c r="M745" s="22"/>
      <c r="N745" s="21"/>
      <c r="O745" s="26"/>
      <c r="P745" s="23"/>
      <c r="Q745" s="23"/>
      <c r="R745" s="23"/>
      <c r="S745" s="23"/>
      <c r="T745" s="23"/>
      <c r="U745" s="22"/>
      <c r="V745" s="22"/>
      <c r="W745" s="27"/>
      <c r="X745" s="28"/>
      <c r="Y745" s="23"/>
      <c r="Z745" s="23"/>
      <c r="AA745" s="29" t="str">
        <f t="shared" si="11"/>
        <v/>
      </c>
      <c r="AB745" s="22"/>
      <c r="AC745" s="22"/>
      <c r="AD745" s="22"/>
      <c r="AE745" s="22"/>
      <c r="AF745" s="23"/>
      <c r="AG745" s="23"/>
    </row>
    <row r="746" spans="1:33" s="20" customFormat="1" ht="63" customHeight="1" x14ac:dyDescent="0.2">
      <c r="A746" s="21" t="s">
        <v>321</v>
      </c>
      <c r="B746" s="22">
        <v>81112005</v>
      </c>
      <c r="C746" s="23" t="s">
        <v>2850</v>
      </c>
      <c r="D746" s="24">
        <v>43235</v>
      </c>
      <c r="E746" s="23" t="s">
        <v>1160</v>
      </c>
      <c r="F746" s="23" t="s">
        <v>348</v>
      </c>
      <c r="G746" s="23" t="s">
        <v>352</v>
      </c>
      <c r="H746" s="25">
        <v>350000000</v>
      </c>
      <c r="I746" s="25">
        <v>350000000</v>
      </c>
      <c r="J746" s="23" t="s">
        <v>347</v>
      </c>
      <c r="K746" s="23" t="s">
        <v>45</v>
      </c>
      <c r="L746" s="22" t="s">
        <v>2851</v>
      </c>
      <c r="M746" s="22" t="s">
        <v>2576</v>
      </c>
      <c r="N746" s="21" t="s">
        <v>2852</v>
      </c>
      <c r="O746" s="26" t="s">
        <v>2853</v>
      </c>
      <c r="P746" s="23" t="s">
        <v>2653</v>
      </c>
      <c r="Q746" s="23"/>
      <c r="R746" s="23"/>
      <c r="S746" s="23"/>
      <c r="T746" s="23"/>
      <c r="U746" s="22"/>
      <c r="V746" s="22"/>
      <c r="W746" s="27"/>
      <c r="X746" s="28"/>
      <c r="Y746" s="23"/>
      <c r="Z746" s="23"/>
      <c r="AA746" s="29" t="str">
        <f t="shared" si="11"/>
        <v/>
      </c>
      <c r="AB746" s="22"/>
      <c r="AC746" s="22" t="s">
        <v>313</v>
      </c>
      <c r="AD746" s="22" t="s">
        <v>2854</v>
      </c>
      <c r="AE746" s="22"/>
      <c r="AF746" s="23"/>
      <c r="AG746" s="23"/>
    </row>
    <row r="747" spans="1:33" s="20" customFormat="1" ht="63" customHeight="1" x14ac:dyDescent="0.2">
      <c r="A747" s="21" t="s">
        <v>321</v>
      </c>
      <c r="B747" s="22" t="s">
        <v>2945</v>
      </c>
      <c r="C747" s="23" t="s">
        <v>2855</v>
      </c>
      <c r="D747" s="24">
        <v>43221</v>
      </c>
      <c r="E747" s="23" t="s">
        <v>496</v>
      </c>
      <c r="F747" s="23" t="s">
        <v>780</v>
      </c>
      <c r="G747" s="23" t="s">
        <v>352</v>
      </c>
      <c r="H747" s="25">
        <v>30000000</v>
      </c>
      <c r="I747" s="25">
        <v>30000000</v>
      </c>
      <c r="J747" s="23" t="s">
        <v>347</v>
      </c>
      <c r="K747" s="23" t="s">
        <v>45</v>
      </c>
      <c r="L747" s="22" t="s">
        <v>2638</v>
      </c>
      <c r="M747" s="22" t="s">
        <v>2639</v>
      </c>
      <c r="N747" s="21" t="s">
        <v>2640</v>
      </c>
      <c r="O747" s="26" t="s">
        <v>2641</v>
      </c>
      <c r="P747" s="23"/>
      <c r="Q747" s="23"/>
      <c r="R747" s="23"/>
      <c r="S747" s="23"/>
      <c r="T747" s="23"/>
      <c r="U747" s="22"/>
      <c r="V747" s="22"/>
      <c r="W747" s="27"/>
      <c r="X747" s="28"/>
      <c r="Y747" s="23"/>
      <c r="Z747" s="23"/>
      <c r="AA747" s="29" t="str">
        <f t="shared" si="11"/>
        <v/>
      </c>
      <c r="AB747" s="22"/>
      <c r="AC747" s="22" t="s">
        <v>313</v>
      </c>
      <c r="AD747" s="22" t="s">
        <v>2856</v>
      </c>
      <c r="AE747" s="22"/>
      <c r="AF747" s="23"/>
      <c r="AG747" s="23"/>
    </row>
    <row r="748" spans="1:33" s="20" customFormat="1" ht="63" customHeight="1" x14ac:dyDescent="0.2">
      <c r="A748" s="21" t="s">
        <v>321</v>
      </c>
      <c r="B748" s="22" t="s">
        <v>2946</v>
      </c>
      <c r="C748" s="23" t="s">
        <v>2857</v>
      </c>
      <c r="D748" s="24">
        <v>43221</v>
      </c>
      <c r="E748" s="23" t="s">
        <v>496</v>
      </c>
      <c r="F748" s="23" t="s">
        <v>780</v>
      </c>
      <c r="G748" s="23" t="s">
        <v>352</v>
      </c>
      <c r="H748" s="25">
        <v>50000000</v>
      </c>
      <c r="I748" s="25">
        <v>50000000</v>
      </c>
      <c r="J748" s="23" t="s">
        <v>347</v>
      </c>
      <c r="K748" s="23" t="s">
        <v>45</v>
      </c>
      <c r="L748" s="22" t="s">
        <v>2638</v>
      </c>
      <c r="M748" s="22" t="s">
        <v>2639</v>
      </c>
      <c r="N748" s="21" t="s">
        <v>2640</v>
      </c>
      <c r="O748" s="26" t="s">
        <v>2641</v>
      </c>
      <c r="P748" s="23"/>
      <c r="Q748" s="23"/>
      <c r="R748" s="23"/>
      <c r="S748" s="23"/>
      <c r="T748" s="23"/>
      <c r="U748" s="22"/>
      <c r="V748" s="22"/>
      <c r="W748" s="27"/>
      <c r="X748" s="28"/>
      <c r="Y748" s="23"/>
      <c r="Z748" s="23"/>
      <c r="AA748" s="29" t="str">
        <f t="shared" si="11"/>
        <v/>
      </c>
      <c r="AB748" s="22"/>
      <c r="AC748" s="22" t="s">
        <v>313</v>
      </c>
      <c r="AD748" s="22" t="s">
        <v>2858</v>
      </c>
      <c r="AE748" s="22"/>
      <c r="AF748" s="23"/>
      <c r="AG748" s="23"/>
    </row>
    <row r="749" spans="1:33" s="20" customFormat="1" ht="63" customHeight="1" x14ac:dyDescent="0.2">
      <c r="A749" s="21" t="s">
        <v>321</v>
      </c>
      <c r="B749" s="22">
        <v>82121500</v>
      </c>
      <c r="C749" s="23" t="s">
        <v>2859</v>
      </c>
      <c r="D749" s="24">
        <v>43221</v>
      </c>
      <c r="E749" s="23" t="s">
        <v>344</v>
      </c>
      <c r="F749" s="23" t="s">
        <v>780</v>
      </c>
      <c r="G749" s="23" t="s">
        <v>352</v>
      </c>
      <c r="H749" s="25">
        <v>50000000</v>
      </c>
      <c r="I749" s="25">
        <v>50000000</v>
      </c>
      <c r="J749" s="23" t="s">
        <v>347</v>
      </c>
      <c r="K749" s="23" t="s">
        <v>45</v>
      </c>
      <c r="L749" s="22" t="s">
        <v>2638</v>
      </c>
      <c r="M749" s="22" t="s">
        <v>2639</v>
      </c>
      <c r="N749" s="21" t="s">
        <v>2640</v>
      </c>
      <c r="O749" s="26" t="s">
        <v>2641</v>
      </c>
      <c r="P749" s="23"/>
      <c r="Q749" s="23"/>
      <c r="R749" s="23"/>
      <c r="S749" s="23"/>
      <c r="T749" s="23"/>
      <c r="U749" s="22" t="s">
        <v>1118</v>
      </c>
      <c r="V749" s="22"/>
      <c r="W749" s="27"/>
      <c r="X749" s="28"/>
      <c r="Y749" s="23"/>
      <c r="Z749" s="23"/>
      <c r="AA749" s="29" t="str">
        <f t="shared" si="11"/>
        <v/>
      </c>
      <c r="AB749" s="22"/>
      <c r="AC749" s="22"/>
      <c r="AD749" s="22" t="s">
        <v>2860</v>
      </c>
      <c r="AE749" s="22"/>
      <c r="AF749" s="23"/>
      <c r="AG749" s="23"/>
    </row>
    <row r="750" spans="1:33" s="20" customFormat="1" ht="63" customHeight="1" x14ac:dyDescent="0.2">
      <c r="A750" s="21" t="s">
        <v>321</v>
      </c>
      <c r="B750" s="22">
        <v>12171700</v>
      </c>
      <c r="C750" s="23" t="s">
        <v>2861</v>
      </c>
      <c r="D750" s="24">
        <v>43221</v>
      </c>
      <c r="E750" s="23" t="s">
        <v>496</v>
      </c>
      <c r="F750" s="23" t="s">
        <v>349</v>
      </c>
      <c r="G750" s="23" t="s">
        <v>352</v>
      </c>
      <c r="H750" s="25">
        <v>200000000</v>
      </c>
      <c r="I750" s="25">
        <v>200000000</v>
      </c>
      <c r="J750" s="23" t="s">
        <v>347</v>
      </c>
      <c r="K750" s="23" t="s">
        <v>45</v>
      </c>
      <c r="L750" s="22" t="s">
        <v>2862</v>
      </c>
      <c r="M750" s="22" t="s">
        <v>2863</v>
      </c>
      <c r="N750" s="21" t="s">
        <v>2864</v>
      </c>
      <c r="O750" s="26" t="s">
        <v>2865</v>
      </c>
      <c r="P750" s="23"/>
      <c r="Q750" s="23"/>
      <c r="R750" s="23"/>
      <c r="S750" s="23"/>
      <c r="T750" s="23"/>
      <c r="U750" s="22" t="s">
        <v>1118</v>
      </c>
      <c r="V750" s="22"/>
      <c r="W750" s="27"/>
      <c r="X750" s="28"/>
      <c r="Y750" s="23"/>
      <c r="Z750" s="23"/>
      <c r="AA750" s="29" t="str">
        <f t="shared" si="11"/>
        <v/>
      </c>
      <c r="AB750" s="22"/>
      <c r="AC750" s="22"/>
      <c r="AD750" s="22" t="s">
        <v>2866</v>
      </c>
      <c r="AE750" s="22"/>
      <c r="AF750" s="23"/>
      <c r="AG750" s="23"/>
    </row>
    <row r="751" spans="1:33" s="20" customFormat="1" ht="63" customHeight="1" x14ac:dyDescent="0.2">
      <c r="A751" s="21" t="s">
        <v>321</v>
      </c>
      <c r="B751" s="22" t="s">
        <v>2947</v>
      </c>
      <c r="C751" s="23" t="s">
        <v>2867</v>
      </c>
      <c r="D751" s="24">
        <v>43282</v>
      </c>
      <c r="E751" s="23" t="s">
        <v>342</v>
      </c>
      <c r="F751" s="23" t="s">
        <v>837</v>
      </c>
      <c r="G751" s="23" t="s">
        <v>352</v>
      </c>
      <c r="H751" s="25">
        <v>500000000</v>
      </c>
      <c r="I751" s="25">
        <v>500000000</v>
      </c>
      <c r="J751" s="23" t="s">
        <v>347</v>
      </c>
      <c r="K751" s="23" t="s">
        <v>45</v>
      </c>
      <c r="L751" s="22" t="s">
        <v>2868</v>
      </c>
      <c r="M751" s="22" t="s">
        <v>2869</v>
      </c>
      <c r="N751" s="21" t="s">
        <v>2870</v>
      </c>
      <c r="O751" s="26" t="s">
        <v>2871</v>
      </c>
      <c r="P751" s="23"/>
      <c r="Q751" s="23"/>
      <c r="R751" s="23"/>
      <c r="S751" s="23"/>
      <c r="T751" s="23"/>
      <c r="U751" s="22"/>
      <c r="V751" s="22"/>
      <c r="W751" s="27"/>
      <c r="X751" s="28"/>
      <c r="Y751" s="23"/>
      <c r="Z751" s="23"/>
      <c r="AA751" s="29" t="str">
        <f t="shared" si="11"/>
        <v/>
      </c>
      <c r="AB751" s="22"/>
      <c r="AC751" s="22"/>
      <c r="AD751" s="22"/>
      <c r="AE751" s="22"/>
      <c r="AF751" s="23"/>
      <c r="AG751" s="23"/>
    </row>
    <row r="752" spans="1:33" s="20" customFormat="1" ht="63" customHeight="1" x14ac:dyDescent="0.2">
      <c r="A752" s="21" t="s">
        <v>321</v>
      </c>
      <c r="B752" s="22">
        <v>93141707</v>
      </c>
      <c r="C752" s="23" t="s">
        <v>2872</v>
      </c>
      <c r="D752" s="24">
        <v>43252</v>
      </c>
      <c r="E752" s="23" t="s">
        <v>817</v>
      </c>
      <c r="F752" s="23" t="s">
        <v>620</v>
      </c>
      <c r="G752" s="23" t="s">
        <v>352</v>
      </c>
      <c r="H752" s="25">
        <v>63000000</v>
      </c>
      <c r="I752" s="25">
        <v>63000000</v>
      </c>
      <c r="J752" s="23" t="s">
        <v>347</v>
      </c>
      <c r="K752" s="23" t="s">
        <v>45</v>
      </c>
      <c r="L752" s="22" t="s">
        <v>2851</v>
      </c>
      <c r="M752" s="22" t="s">
        <v>2576</v>
      </c>
      <c r="N752" s="21" t="s">
        <v>2852</v>
      </c>
      <c r="O752" s="26" t="s">
        <v>2853</v>
      </c>
      <c r="P752" s="23"/>
      <c r="Q752" s="23"/>
      <c r="R752" s="23"/>
      <c r="S752" s="23"/>
      <c r="T752" s="23"/>
      <c r="U752" s="22"/>
      <c r="V752" s="22"/>
      <c r="W752" s="27"/>
      <c r="X752" s="28"/>
      <c r="Y752" s="23"/>
      <c r="Z752" s="23"/>
      <c r="AA752" s="29" t="str">
        <f t="shared" si="11"/>
        <v/>
      </c>
      <c r="AB752" s="22"/>
      <c r="AC752" s="22" t="s">
        <v>313</v>
      </c>
      <c r="AD752" s="22" t="s">
        <v>2873</v>
      </c>
      <c r="AE752" s="22"/>
      <c r="AF752" s="23"/>
      <c r="AG752" s="23"/>
    </row>
    <row r="753" spans="1:33" s="20" customFormat="1" ht="63" customHeight="1" x14ac:dyDescent="0.2">
      <c r="A753" s="21" t="s">
        <v>321</v>
      </c>
      <c r="B753" s="22">
        <v>81112501</v>
      </c>
      <c r="C753" s="23" t="s">
        <v>2874</v>
      </c>
      <c r="D753" s="24">
        <v>43313</v>
      </c>
      <c r="E753" s="23" t="s">
        <v>341</v>
      </c>
      <c r="F753" s="23" t="s">
        <v>2875</v>
      </c>
      <c r="G753" s="23" t="s">
        <v>352</v>
      </c>
      <c r="H753" s="25">
        <v>150000000</v>
      </c>
      <c r="I753" s="25">
        <v>150000000</v>
      </c>
      <c r="J753" s="23" t="s">
        <v>347</v>
      </c>
      <c r="K753" s="23" t="s">
        <v>45</v>
      </c>
      <c r="L753" s="22" t="s">
        <v>2876</v>
      </c>
      <c r="M753" s="22" t="s">
        <v>2877</v>
      </c>
      <c r="N753" s="21" t="s">
        <v>2878</v>
      </c>
      <c r="O753" s="26" t="s">
        <v>2879</v>
      </c>
      <c r="P753" s="23"/>
      <c r="Q753" s="23"/>
      <c r="R753" s="23"/>
      <c r="S753" s="23"/>
      <c r="T753" s="23"/>
      <c r="U753" s="22"/>
      <c r="V753" s="22"/>
      <c r="W753" s="27"/>
      <c r="X753" s="28"/>
      <c r="Y753" s="23"/>
      <c r="Z753" s="23"/>
      <c r="AA753" s="29" t="str">
        <f t="shared" si="11"/>
        <v/>
      </c>
      <c r="AB753" s="22"/>
      <c r="AC753" s="22"/>
      <c r="AD753" s="22"/>
      <c r="AE753" s="22"/>
      <c r="AF753" s="23"/>
      <c r="AG753" s="23"/>
    </row>
    <row r="754" spans="1:33" s="20" customFormat="1" ht="63" customHeight="1" x14ac:dyDescent="0.2">
      <c r="A754" s="21" t="s">
        <v>321</v>
      </c>
      <c r="B754" s="22">
        <v>92121700</v>
      </c>
      <c r="C754" s="23" t="s">
        <v>2880</v>
      </c>
      <c r="D754" s="24">
        <v>43101</v>
      </c>
      <c r="E754" s="23" t="s">
        <v>341</v>
      </c>
      <c r="F754" s="23" t="s">
        <v>348</v>
      </c>
      <c r="G754" s="23" t="s">
        <v>352</v>
      </c>
      <c r="H754" s="25">
        <v>180000000</v>
      </c>
      <c r="I754" s="25">
        <v>180000000</v>
      </c>
      <c r="J754" s="23" t="s">
        <v>347</v>
      </c>
      <c r="K754" s="23" t="s">
        <v>45</v>
      </c>
      <c r="L754" s="22" t="s">
        <v>2881</v>
      </c>
      <c r="M754" s="22" t="s">
        <v>2882</v>
      </c>
      <c r="N754" s="21" t="s">
        <v>2640</v>
      </c>
      <c r="O754" s="26" t="s">
        <v>2641</v>
      </c>
      <c r="P754" s="23"/>
      <c r="Q754" s="23"/>
      <c r="R754" s="23"/>
      <c r="S754" s="23"/>
      <c r="T754" s="23"/>
      <c r="U754" s="22"/>
      <c r="V754" s="22"/>
      <c r="W754" s="27"/>
      <c r="X754" s="28"/>
      <c r="Y754" s="23"/>
      <c r="Z754" s="23"/>
      <c r="AA754" s="29" t="str">
        <f t="shared" si="11"/>
        <v/>
      </c>
      <c r="AB754" s="22"/>
      <c r="AC754" s="22" t="s">
        <v>313</v>
      </c>
      <c r="AD754" s="22" t="s">
        <v>2883</v>
      </c>
      <c r="AE754" s="22"/>
      <c r="AF754" s="23"/>
      <c r="AG754" s="23"/>
    </row>
    <row r="755" spans="1:33" s="20" customFormat="1" ht="63" customHeight="1" x14ac:dyDescent="0.2">
      <c r="A755" s="21" t="s">
        <v>321</v>
      </c>
      <c r="B755" s="22">
        <v>80141607</v>
      </c>
      <c r="C755" s="23" t="s">
        <v>2884</v>
      </c>
      <c r="D755" s="24">
        <v>43101</v>
      </c>
      <c r="E755" s="23" t="s">
        <v>341</v>
      </c>
      <c r="F755" s="23" t="s">
        <v>780</v>
      </c>
      <c r="G755" s="23" t="s">
        <v>352</v>
      </c>
      <c r="H755" s="25">
        <v>30000000</v>
      </c>
      <c r="I755" s="25">
        <v>30000000</v>
      </c>
      <c r="J755" s="23" t="s">
        <v>347</v>
      </c>
      <c r="K755" s="23" t="s">
        <v>45</v>
      </c>
      <c r="L755" s="22" t="s">
        <v>2885</v>
      </c>
      <c r="M755" s="22" t="s">
        <v>46</v>
      </c>
      <c r="N755" s="21" t="s">
        <v>2886</v>
      </c>
      <c r="O755" s="26" t="s">
        <v>2887</v>
      </c>
      <c r="P755" s="23"/>
      <c r="Q755" s="23"/>
      <c r="R755" s="23"/>
      <c r="S755" s="23"/>
      <c r="T755" s="23"/>
      <c r="U755" s="22"/>
      <c r="V755" s="22"/>
      <c r="W755" s="27"/>
      <c r="X755" s="28"/>
      <c r="Y755" s="23"/>
      <c r="Z755" s="23"/>
      <c r="AA755" s="29" t="str">
        <f t="shared" si="11"/>
        <v/>
      </c>
      <c r="AB755" s="22"/>
      <c r="AC755" s="22"/>
      <c r="AD755" s="22"/>
      <c r="AE755" s="22"/>
      <c r="AF755" s="23"/>
      <c r="AG755" s="23"/>
    </row>
    <row r="756" spans="1:33" s="20" customFormat="1" ht="63" customHeight="1" x14ac:dyDescent="0.2">
      <c r="A756" s="21" t="s">
        <v>321</v>
      </c>
      <c r="B756" s="22">
        <v>93141707</v>
      </c>
      <c r="C756" s="23" t="s">
        <v>2888</v>
      </c>
      <c r="D756" s="24">
        <v>43101</v>
      </c>
      <c r="E756" s="23" t="s">
        <v>341</v>
      </c>
      <c r="F756" s="23" t="s">
        <v>441</v>
      </c>
      <c r="G756" s="23" t="s">
        <v>352</v>
      </c>
      <c r="H756" s="25">
        <v>264000000</v>
      </c>
      <c r="I756" s="25">
        <v>264000000</v>
      </c>
      <c r="J756" s="23" t="s">
        <v>347</v>
      </c>
      <c r="K756" s="23" t="s">
        <v>45</v>
      </c>
      <c r="L756" s="22" t="s">
        <v>2851</v>
      </c>
      <c r="M756" s="22" t="s">
        <v>2576</v>
      </c>
      <c r="N756" s="21" t="s">
        <v>2852</v>
      </c>
      <c r="O756" s="26" t="s">
        <v>2853</v>
      </c>
      <c r="P756" s="23"/>
      <c r="Q756" s="23"/>
      <c r="R756" s="23"/>
      <c r="S756" s="23"/>
      <c r="T756" s="23"/>
      <c r="U756" s="22"/>
      <c r="V756" s="22"/>
      <c r="W756" s="27"/>
      <c r="X756" s="28"/>
      <c r="Y756" s="23"/>
      <c r="Z756" s="23"/>
      <c r="AA756" s="29" t="str">
        <f t="shared" si="11"/>
        <v/>
      </c>
      <c r="AB756" s="22"/>
      <c r="AC756" s="22"/>
      <c r="AD756" s="22"/>
      <c r="AE756" s="22"/>
      <c r="AF756" s="23"/>
      <c r="AG756" s="23"/>
    </row>
    <row r="757" spans="1:33" s="20" customFormat="1" ht="63" customHeight="1" x14ac:dyDescent="0.2">
      <c r="A757" s="21" t="s">
        <v>321</v>
      </c>
      <c r="B757" s="22">
        <v>43231500</v>
      </c>
      <c r="C757" s="23" t="s">
        <v>2889</v>
      </c>
      <c r="D757" s="24">
        <v>43160</v>
      </c>
      <c r="E757" s="23" t="s">
        <v>344</v>
      </c>
      <c r="F757" s="23" t="s">
        <v>348</v>
      </c>
      <c r="G757" s="23" t="s">
        <v>352</v>
      </c>
      <c r="H757" s="25">
        <v>200000000</v>
      </c>
      <c r="I757" s="25">
        <v>200000000</v>
      </c>
      <c r="J757" s="23" t="s">
        <v>347</v>
      </c>
      <c r="K757" s="23" t="s">
        <v>45</v>
      </c>
      <c r="L757" s="22" t="s">
        <v>2890</v>
      </c>
      <c r="M757" s="22" t="s">
        <v>2891</v>
      </c>
      <c r="N757" s="21" t="s">
        <v>2892</v>
      </c>
      <c r="O757" s="26" t="s">
        <v>2893</v>
      </c>
      <c r="P757" s="23"/>
      <c r="Q757" s="23"/>
      <c r="R757" s="23"/>
      <c r="S757" s="23"/>
      <c r="T757" s="23"/>
      <c r="U757" s="22"/>
      <c r="V757" s="22"/>
      <c r="W757" s="27"/>
      <c r="X757" s="28"/>
      <c r="Y757" s="23"/>
      <c r="Z757" s="23"/>
      <c r="AA757" s="29" t="str">
        <f t="shared" si="11"/>
        <v/>
      </c>
      <c r="AB757" s="22"/>
      <c r="AC757" s="22"/>
      <c r="AD757" s="22"/>
      <c r="AE757" s="22"/>
      <c r="AF757" s="23"/>
      <c r="AG757" s="23"/>
    </row>
    <row r="758" spans="1:33" s="20" customFormat="1" ht="63" customHeight="1" x14ac:dyDescent="0.2">
      <c r="A758" s="21" t="s">
        <v>321</v>
      </c>
      <c r="B758" s="22">
        <v>80101600</v>
      </c>
      <c r="C758" s="23" t="s">
        <v>2894</v>
      </c>
      <c r="D758" s="24">
        <v>43042</v>
      </c>
      <c r="E758" s="23" t="s">
        <v>1346</v>
      </c>
      <c r="F758" s="23" t="s">
        <v>620</v>
      </c>
      <c r="G758" s="23" t="s">
        <v>352</v>
      </c>
      <c r="H758" s="25">
        <v>60000000</v>
      </c>
      <c r="I758" s="25">
        <v>60000000</v>
      </c>
      <c r="J758" s="23" t="s">
        <v>347</v>
      </c>
      <c r="K758" s="23" t="s">
        <v>45</v>
      </c>
      <c r="L758" s="22" t="s">
        <v>2895</v>
      </c>
      <c r="M758" s="22"/>
      <c r="N758" s="21"/>
      <c r="O758" s="26"/>
      <c r="P758" s="23"/>
      <c r="Q758" s="23"/>
      <c r="R758" s="23"/>
      <c r="S758" s="23"/>
      <c r="T758" s="23"/>
      <c r="U758" s="22"/>
      <c r="V758" s="22"/>
      <c r="W758" s="27"/>
      <c r="X758" s="28"/>
      <c r="Y758" s="23"/>
      <c r="Z758" s="23"/>
      <c r="AA758" s="29" t="str">
        <f t="shared" si="11"/>
        <v/>
      </c>
      <c r="AB758" s="22"/>
      <c r="AC758" s="22"/>
      <c r="AD758" s="22"/>
      <c r="AE758" s="22"/>
      <c r="AF758" s="23"/>
      <c r="AG758" s="23"/>
    </row>
    <row r="759" spans="1:33" s="20" customFormat="1" ht="63" customHeight="1" x14ac:dyDescent="0.2">
      <c r="A759" s="21" t="s">
        <v>321</v>
      </c>
      <c r="B759" s="22">
        <v>82121903</v>
      </c>
      <c r="C759" s="23" t="s">
        <v>2896</v>
      </c>
      <c r="D759" s="24">
        <v>43221</v>
      </c>
      <c r="E759" s="23" t="s">
        <v>817</v>
      </c>
      <c r="F759" s="23" t="s">
        <v>780</v>
      </c>
      <c r="G759" s="23" t="s">
        <v>352</v>
      </c>
      <c r="H759" s="25">
        <v>30000000</v>
      </c>
      <c r="I759" s="25">
        <v>30000000</v>
      </c>
      <c r="J759" s="23" t="s">
        <v>347</v>
      </c>
      <c r="K759" s="23" t="s">
        <v>45</v>
      </c>
      <c r="L759" s="22" t="s">
        <v>2897</v>
      </c>
      <c r="M759" s="22" t="s">
        <v>2863</v>
      </c>
      <c r="N759" s="21" t="s">
        <v>2886</v>
      </c>
      <c r="O759" s="26" t="s">
        <v>2887</v>
      </c>
      <c r="P759" s="23"/>
      <c r="Q759" s="23"/>
      <c r="R759" s="23"/>
      <c r="S759" s="23"/>
      <c r="T759" s="23"/>
      <c r="U759" s="22"/>
      <c r="V759" s="22"/>
      <c r="W759" s="27"/>
      <c r="X759" s="28"/>
      <c r="Y759" s="23"/>
      <c r="Z759" s="23"/>
      <c r="AA759" s="29" t="str">
        <f t="shared" si="11"/>
        <v/>
      </c>
      <c r="AB759" s="22"/>
      <c r="AC759" s="22" t="s">
        <v>313</v>
      </c>
      <c r="AD759" s="22"/>
      <c r="AE759" s="22"/>
      <c r="AF759" s="23"/>
      <c r="AG759" s="23"/>
    </row>
    <row r="760" spans="1:33" s="20" customFormat="1" ht="63" customHeight="1" x14ac:dyDescent="0.2">
      <c r="A760" s="21" t="s">
        <v>321</v>
      </c>
      <c r="B760" s="22">
        <v>82121903</v>
      </c>
      <c r="C760" s="23" t="s">
        <v>2898</v>
      </c>
      <c r="D760" s="24">
        <v>43221</v>
      </c>
      <c r="E760" s="23" t="s">
        <v>817</v>
      </c>
      <c r="F760" s="23" t="s">
        <v>780</v>
      </c>
      <c r="G760" s="23" t="s">
        <v>352</v>
      </c>
      <c r="H760" s="25">
        <v>10000000</v>
      </c>
      <c r="I760" s="25">
        <v>10000000</v>
      </c>
      <c r="J760" s="23" t="s">
        <v>347</v>
      </c>
      <c r="K760" s="23" t="s">
        <v>45</v>
      </c>
      <c r="L760" s="22" t="s">
        <v>2899</v>
      </c>
      <c r="M760" s="22" t="s">
        <v>2900</v>
      </c>
      <c r="N760" s="21" t="s">
        <v>2901</v>
      </c>
      <c r="O760" s="26" t="s">
        <v>2902</v>
      </c>
      <c r="P760" s="23"/>
      <c r="Q760" s="23"/>
      <c r="R760" s="23"/>
      <c r="S760" s="23"/>
      <c r="T760" s="23"/>
      <c r="U760" s="22"/>
      <c r="V760" s="22"/>
      <c r="W760" s="27"/>
      <c r="X760" s="28"/>
      <c r="Y760" s="23"/>
      <c r="Z760" s="23"/>
      <c r="AA760" s="29" t="str">
        <f t="shared" si="11"/>
        <v/>
      </c>
      <c r="AB760" s="22"/>
      <c r="AC760" s="22" t="s">
        <v>313</v>
      </c>
      <c r="AD760" s="22"/>
      <c r="AE760" s="22"/>
      <c r="AF760" s="23"/>
      <c r="AG760" s="23"/>
    </row>
    <row r="761" spans="1:33" s="20" customFormat="1" ht="63" customHeight="1" x14ac:dyDescent="0.2">
      <c r="A761" s="21" t="s">
        <v>321</v>
      </c>
      <c r="B761" s="22">
        <v>83111600</v>
      </c>
      <c r="C761" s="23" t="s">
        <v>2903</v>
      </c>
      <c r="D761" s="24">
        <v>43221</v>
      </c>
      <c r="E761" s="23" t="s">
        <v>343</v>
      </c>
      <c r="F761" s="23" t="s">
        <v>348</v>
      </c>
      <c r="G761" s="23" t="s">
        <v>352</v>
      </c>
      <c r="H761" s="25">
        <v>400000000</v>
      </c>
      <c r="I761" s="25">
        <v>400000000</v>
      </c>
      <c r="J761" s="23" t="s">
        <v>347</v>
      </c>
      <c r="K761" s="23" t="s">
        <v>45</v>
      </c>
      <c r="L761" s="22" t="s">
        <v>2638</v>
      </c>
      <c r="M761" s="22" t="s">
        <v>2639</v>
      </c>
      <c r="N761" s="21" t="s">
        <v>2640</v>
      </c>
      <c r="O761" s="26" t="s">
        <v>2641</v>
      </c>
      <c r="P761" s="23"/>
      <c r="Q761" s="23"/>
      <c r="R761" s="23"/>
      <c r="S761" s="23"/>
      <c r="T761" s="23"/>
      <c r="U761" s="22"/>
      <c r="V761" s="22"/>
      <c r="W761" s="27"/>
      <c r="X761" s="28"/>
      <c r="Y761" s="23"/>
      <c r="Z761" s="23"/>
      <c r="AA761" s="29" t="str">
        <f t="shared" si="11"/>
        <v/>
      </c>
      <c r="AB761" s="22"/>
      <c r="AC761" s="22"/>
      <c r="AD761" s="22" t="s">
        <v>2904</v>
      </c>
      <c r="AE761" s="22"/>
      <c r="AF761" s="23"/>
      <c r="AG761" s="23"/>
    </row>
    <row r="762" spans="1:33" s="20" customFormat="1" ht="63" customHeight="1" x14ac:dyDescent="0.2">
      <c r="A762" s="21" t="s">
        <v>321</v>
      </c>
      <c r="B762" s="22">
        <v>72121102</v>
      </c>
      <c r="C762" s="23" t="s">
        <v>2905</v>
      </c>
      <c r="D762" s="24">
        <v>43221</v>
      </c>
      <c r="E762" s="23" t="s">
        <v>817</v>
      </c>
      <c r="F762" s="23" t="s">
        <v>677</v>
      </c>
      <c r="G762" s="23" t="s">
        <v>352</v>
      </c>
      <c r="H762" s="25">
        <v>950000000</v>
      </c>
      <c r="I762" s="25">
        <v>950000000</v>
      </c>
      <c r="J762" s="23" t="s">
        <v>347</v>
      </c>
      <c r="K762" s="23" t="s">
        <v>45</v>
      </c>
      <c r="L762" s="22" t="s">
        <v>2760</v>
      </c>
      <c r="M762" s="22" t="s">
        <v>2684</v>
      </c>
      <c r="N762" s="21" t="s">
        <v>2761</v>
      </c>
      <c r="O762" s="26" t="s">
        <v>2762</v>
      </c>
      <c r="P762" s="23"/>
      <c r="Q762" s="23"/>
      <c r="R762" s="23"/>
      <c r="S762" s="23"/>
      <c r="T762" s="23"/>
      <c r="U762" s="22"/>
      <c r="V762" s="22"/>
      <c r="W762" s="27"/>
      <c r="X762" s="28"/>
      <c r="Y762" s="23"/>
      <c r="Z762" s="23"/>
      <c r="AA762" s="29" t="str">
        <f t="shared" si="11"/>
        <v/>
      </c>
      <c r="AB762" s="22"/>
      <c r="AC762" s="22"/>
      <c r="AD762" s="22" t="s">
        <v>2906</v>
      </c>
      <c r="AE762" s="22"/>
      <c r="AF762" s="23"/>
      <c r="AG762" s="23"/>
    </row>
    <row r="763" spans="1:33" s="20" customFormat="1" ht="63" customHeight="1" x14ac:dyDescent="0.2">
      <c r="A763" s="21" t="s">
        <v>321</v>
      </c>
      <c r="B763" s="22">
        <v>92121701</v>
      </c>
      <c r="C763" s="23" t="s">
        <v>2907</v>
      </c>
      <c r="D763" s="24">
        <v>43221</v>
      </c>
      <c r="E763" s="23" t="s">
        <v>817</v>
      </c>
      <c r="F763" s="23" t="s">
        <v>348</v>
      </c>
      <c r="G763" s="23" t="s">
        <v>352</v>
      </c>
      <c r="H763" s="25">
        <v>2500000000</v>
      </c>
      <c r="I763" s="25">
        <v>2500000000</v>
      </c>
      <c r="J763" s="23" t="s">
        <v>347</v>
      </c>
      <c r="K763" s="23" t="s">
        <v>45</v>
      </c>
      <c r="L763" s="22" t="s">
        <v>2881</v>
      </c>
      <c r="M763" s="22" t="s">
        <v>2882</v>
      </c>
      <c r="N763" s="21" t="s">
        <v>2640</v>
      </c>
      <c r="O763" s="26" t="s">
        <v>2641</v>
      </c>
      <c r="P763" s="23"/>
      <c r="Q763" s="23"/>
      <c r="R763" s="23"/>
      <c r="S763" s="23"/>
      <c r="T763" s="23"/>
      <c r="U763" s="22"/>
      <c r="V763" s="22"/>
      <c r="W763" s="27"/>
      <c r="X763" s="28"/>
      <c r="Y763" s="23"/>
      <c r="Z763" s="23"/>
      <c r="AA763" s="29" t="str">
        <f t="shared" si="11"/>
        <v/>
      </c>
      <c r="AB763" s="22"/>
      <c r="AC763" s="22"/>
      <c r="AD763" s="22" t="s">
        <v>2906</v>
      </c>
      <c r="AE763" s="22"/>
      <c r="AF763" s="23"/>
      <c r="AG763" s="23"/>
    </row>
    <row r="764" spans="1:33" s="20" customFormat="1" ht="63" customHeight="1" x14ac:dyDescent="0.2">
      <c r="A764" s="21" t="s">
        <v>321</v>
      </c>
      <c r="B764" s="22" t="s">
        <v>2948</v>
      </c>
      <c r="C764" s="23" t="s">
        <v>2908</v>
      </c>
      <c r="D764" s="24">
        <v>43221</v>
      </c>
      <c r="E764" s="23" t="s">
        <v>817</v>
      </c>
      <c r="F764" s="23" t="s">
        <v>533</v>
      </c>
      <c r="G764" s="23" t="s">
        <v>352</v>
      </c>
      <c r="H764" s="25">
        <v>600000000</v>
      </c>
      <c r="I764" s="25">
        <v>600000000</v>
      </c>
      <c r="J764" s="23" t="s">
        <v>347</v>
      </c>
      <c r="K764" s="23" t="s">
        <v>45</v>
      </c>
      <c r="L764" s="22" t="s">
        <v>2810</v>
      </c>
      <c r="M764" s="22" t="s">
        <v>2684</v>
      </c>
      <c r="N764" s="21" t="s">
        <v>2766</v>
      </c>
      <c r="O764" s="26" t="s">
        <v>2811</v>
      </c>
      <c r="P764" s="23"/>
      <c r="Q764" s="23"/>
      <c r="R764" s="23"/>
      <c r="S764" s="23"/>
      <c r="T764" s="23"/>
      <c r="U764" s="22"/>
      <c r="V764" s="22"/>
      <c r="W764" s="27"/>
      <c r="X764" s="28"/>
      <c r="Y764" s="23"/>
      <c r="Z764" s="23"/>
      <c r="AA764" s="29" t="str">
        <f t="shared" si="11"/>
        <v/>
      </c>
      <c r="AB764" s="22"/>
      <c r="AC764" s="22"/>
      <c r="AD764" s="22" t="s">
        <v>2906</v>
      </c>
      <c r="AE764" s="22"/>
      <c r="AF764" s="23"/>
      <c r="AG764" s="23"/>
    </row>
    <row r="765" spans="1:33" s="20" customFormat="1" ht="63" customHeight="1" x14ac:dyDescent="0.2">
      <c r="A765" s="21" t="s">
        <v>321</v>
      </c>
      <c r="B765" s="22" t="s">
        <v>2949</v>
      </c>
      <c r="C765" s="23" t="s">
        <v>2909</v>
      </c>
      <c r="D765" s="24">
        <v>43221</v>
      </c>
      <c r="E765" s="23" t="s">
        <v>342</v>
      </c>
      <c r="F765" s="23" t="s">
        <v>348</v>
      </c>
      <c r="G765" s="23" t="s">
        <v>352</v>
      </c>
      <c r="H765" s="25">
        <v>450000000</v>
      </c>
      <c r="I765" s="25">
        <v>450000000</v>
      </c>
      <c r="J765" s="23" t="s">
        <v>347</v>
      </c>
      <c r="K765" s="23" t="s">
        <v>45</v>
      </c>
      <c r="L765" s="22" t="s">
        <v>2810</v>
      </c>
      <c r="M765" s="22" t="s">
        <v>2684</v>
      </c>
      <c r="N765" s="21" t="s">
        <v>2766</v>
      </c>
      <c r="O765" s="26" t="s">
        <v>2811</v>
      </c>
      <c r="P765" s="23"/>
      <c r="Q765" s="23"/>
      <c r="R765" s="23"/>
      <c r="S765" s="23"/>
      <c r="T765" s="23"/>
      <c r="U765" s="22"/>
      <c r="V765" s="22"/>
      <c r="W765" s="27"/>
      <c r="X765" s="28"/>
      <c r="Y765" s="23"/>
      <c r="Z765" s="23"/>
      <c r="AA765" s="29" t="str">
        <f t="shared" si="11"/>
        <v/>
      </c>
      <c r="AB765" s="22"/>
      <c r="AC765" s="22"/>
      <c r="AD765" s="22" t="s">
        <v>2906</v>
      </c>
      <c r="AE765" s="22"/>
      <c r="AF765" s="23"/>
      <c r="AG765" s="23"/>
    </row>
    <row r="766" spans="1:33" s="20" customFormat="1" ht="63" customHeight="1" x14ac:dyDescent="0.2">
      <c r="A766" s="21" t="s">
        <v>321</v>
      </c>
      <c r="B766" s="22" t="s">
        <v>2950</v>
      </c>
      <c r="C766" s="23" t="s">
        <v>2910</v>
      </c>
      <c r="D766" s="24">
        <v>43221</v>
      </c>
      <c r="E766" s="23" t="s">
        <v>1160</v>
      </c>
      <c r="F766" s="23" t="s">
        <v>677</v>
      </c>
      <c r="G766" s="23" t="s">
        <v>352</v>
      </c>
      <c r="H766" s="25">
        <v>3000000000</v>
      </c>
      <c r="I766" s="25">
        <v>3000000000</v>
      </c>
      <c r="J766" s="23" t="s">
        <v>347</v>
      </c>
      <c r="K766" s="23" t="s">
        <v>45</v>
      </c>
      <c r="L766" s="22" t="s">
        <v>2699</v>
      </c>
      <c r="M766" s="22" t="s">
        <v>46</v>
      </c>
      <c r="N766" s="21" t="s">
        <v>2911</v>
      </c>
      <c r="O766" s="26" t="s">
        <v>2701</v>
      </c>
      <c r="P766" s="23"/>
      <c r="Q766" s="23"/>
      <c r="R766" s="23"/>
      <c r="S766" s="23"/>
      <c r="T766" s="23"/>
      <c r="U766" s="22"/>
      <c r="V766" s="22"/>
      <c r="W766" s="27"/>
      <c r="X766" s="28"/>
      <c r="Y766" s="23"/>
      <c r="Z766" s="23"/>
      <c r="AA766" s="29" t="str">
        <f t="shared" si="11"/>
        <v/>
      </c>
      <c r="AB766" s="22"/>
      <c r="AC766" s="22"/>
      <c r="AD766" s="22" t="s">
        <v>2906</v>
      </c>
      <c r="AE766" s="22"/>
      <c r="AF766" s="23"/>
      <c r="AG766" s="23"/>
    </row>
    <row r="767" spans="1:33" s="20" customFormat="1" ht="63" customHeight="1" x14ac:dyDescent="0.2">
      <c r="A767" s="21" t="s">
        <v>321</v>
      </c>
      <c r="B767" s="22" t="s">
        <v>2950</v>
      </c>
      <c r="C767" s="23" t="s">
        <v>2912</v>
      </c>
      <c r="D767" s="24">
        <v>43221</v>
      </c>
      <c r="E767" s="23" t="s">
        <v>1160</v>
      </c>
      <c r="F767" s="23" t="s">
        <v>677</v>
      </c>
      <c r="G767" s="23" t="s">
        <v>352</v>
      </c>
      <c r="H767" s="25">
        <v>2000000000</v>
      </c>
      <c r="I767" s="25">
        <v>2000000000</v>
      </c>
      <c r="J767" s="23" t="s">
        <v>347</v>
      </c>
      <c r="K767" s="23" t="s">
        <v>45</v>
      </c>
      <c r="L767" s="22" t="s">
        <v>2699</v>
      </c>
      <c r="M767" s="22" t="s">
        <v>46</v>
      </c>
      <c r="N767" s="21" t="s">
        <v>2911</v>
      </c>
      <c r="O767" s="26" t="s">
        <v>2701</v>
      </c>
      <c r="P767" s="23"/>
      <c r="Q767" s="23"/>
      <c r="R767" s="23"/>
      <c r="S767" s="23"/>
      <c r="T767" s="23"/>
      <c r="U767" s="22"/>
      <c r="V767" s="22"/>
      <c r="W767" s="27"/>
      <c r="X767" s="28"/>
      <c r="Y767" s="23"/>
      <c r="Z767" s="23"/>
      <c r="AA767" s="29" t="str">
        <f t="shared" si="11"/>
        <v/>
      </c>
      <c r="AB767" s="22"/>
      <c r="AC767" s="22"/>
      <c r="AD767" s="22" t="s">
        <v>2906</v>
      </c>
      <c r="AE767" s="22"/>
      <c r="AF767" s="23"/>
      <c r="AG767" s="23"/>
    </row>
    <row r="768" spans="1:33" s="20" customFormat="1" ht="63" customHeight="1" x14ac:dyDescent="0.2">
      <c r="A768" s="21" t="s">
        <v>321</v>
      </c>
      <c r="B768" s="22" t="s">
        <v>2951</v>
      </c>
      <c r="C768" s="23" t="s">
        <v>2913</v>
      </c>
      <c r="D768" s="24">
        <v>43221</v>
      </c>
      <c r="E768" s="23" t="s">
        <v>1160</v>
      </c>
      <c r="F768" s="23" t="s">
        <v>677</v>
      </c>
      <c r="G768" s="23" t="s">
        <v>352</v>
      </c>
      <c r="H768" s="25">
        <v>1000000000</v>
      </c>
      <c r="I768" s="25">
        <v>1000000000</v>
      </c>
      <c r="J768" s="23" t="s">
        <v>347</v>
      </c>
      <c r="K768" s="23" t="s">
        <v>45</v>
      </c>
      <c r="L768" s="22" t="s">
        <v>2699</v>
      </c>
      <c r="M768" s="22" t="s">
        <v>46</v>
      </c>
      <c r="N768" s="21" t="s">
        <v>2911</v>
      </c>
      <c r="O768" s="26" t="s">
        <v>2701</v>
      </c>
      <c r="P768" s="23"/>
      <c r="Q768" s="23"/>
      <c r="R768" s="23"/>
      <c r="S768" s="23"/>
      <c r="T768" s="23"/>
      <c r="U768" s="22"/>
      <c r="V768" s="22"/>
      <c r="W768" s="27"/>
      <c r="X768" s="28"/>
      <c r="Y768" s="23"/>
      <c r="Z768" s="23"/>
      <c r="AA768" s="29" t="str">
        <f t="shared" si="11"/>
        <v/>
      </c>
      <c r="AB768" s="22"/>
      <c r="AC768" s="22"/>
      <c r="AD768" s="22" t="s">
        <v>2906</v>
      </c>
      <c r="AE768" s="22"/>
      <c r="AF768" s="23"/>
      <c r="AG768" s="23"/>
    </row>
    <row r="769" spans="1:33" s="20" customFormat="1" ht="63" customHeight="1" x14ac:dyDescent="0.2">
      <c r="A769" s="21" t="s">
        <v>321</v>
      </c>
      <c r="B769" s="22" t="s">
        <v>2952</v>
      </c>
      <c r="C769" s="23" t="s">
        <v>2914</v>
      </c>
      <c r="D769" s="24">
        <v>43221</v>
      </c>
      <c r="E769" s="23" t="s">
        <v>817</v>
      </c>
      <c r="F769" s="23" t="s">
        <v>533</v>
      </c>
      <c r="G769" s="23" t="s">
        <v>352</v>
      </c>
      <c r="H769" s="25">
        <v>120000000</v>
      </c>
      <c r="I769" s="25">
        <v>120000000</v>
      </c>
      <c r="J769" s="23" t="s">
        <v>347</v>
      </c>
      <c r="K769" s="23" t="s">
        <v>45</v>
      </c>
      <c r="L769" s="22" t="s">
        <v>2699</v>
      </c>
      <c r="M769" s="22" t="s">
        <v>46</v>
      </c>
      <c r="N769" s="21" t="s">
        <v>2911</v>
      </c>
      <c r="O769" s="26" t="s">
        <v>2701</v>
      </c>
      <c r="P769" s="23"/>
      <c r="Q769" s="23"/>
      <c r="R769" s="23"/>
      <c r="S769" s="23"/>
      <c r="T769" s="23"/>
      <c r="U769" s="22"/>
      <c r="V769" s="22"/>
      <c r="W769" s="27"/>
      <c r="X769" s="28"/>
      <c r="Y769" s="23"/>
      <c r="Z769" s="23"/>
      <c r="AA769" s="29" t="str">
        <f t="shared" si="11"/>
        <v/>
      </c>
      <c r="AB769" s="22"/>
      <c r="AC769" s="22"/>
      <c r="AD769" s="22" t="s">
        <v>2906</v>
      </c>
      <c r="AE769" s="22"/>
      <c r="AF769" s="23"/>
      <c r="AG769" s="23"/>
    </row>
    <row r="770" spans="1:33" s="20" customFormat="1" ht="63" customHeight="1" x14ac:dyDescent="0.2">
      <c r="A770" s="21" t="s">
        <v>321</v>
      </c>
      <c r="B770" s="22">
        <v>80101500</v>
      </c>
      <c r="C770" s="23" t="s">
        <v>2915</v>
      </c>
      <c r="D770" s="24">
        <v>43252</v>
      </c>
      <c r="E770" s="23" t="s">
        <v>345</v>
      </c>
      <c r="F770" s="23" t="s">
        <v>348</v>
      </c>
      <c r="G770" s="23" t="s">
        <v>352</v>
      </c>
      <c r="H770" s="25">
        <v>350000000</v>
      </c>
      <c r="I770" s="25">
        <v>350000000</v>
      </c>
      <c r="J770" s="23" t="s">
        <v>347</v>
      </c>
      <c r="K770" s="23" t="s">
        <v>45</v>
      </c>
      <c r="L770" s="22" t="s">
        <v>2851</v>
      </c>
      <c r="M770" s="22" t="s">
        <v>2576</v>
      </c>
      <c r="N770" s="21" t="s">
        <v>2852</v>
      </c>
      <c r="O770" s="26" t="s">
        <v>2853</v>
      </c>
      <c r="P770" s="23"/>
      <c r="Q770" s="23"/>
      <c r="R770" s="23"/>
      <c r="S770" s="23"/>
      <c r="T770" s="23"/>
      <c r="U770" s="22"/>
      <c r="V770" s="22"/>
      <c r="W770" s="27"/>
      <c r="X770" s="28"/>
      <c r="Y770" s="23"/>
      <c r="Z770" s="23"/>
      <c r="AA770" s="29" t="str">
        <f t="shared" si="11"/>
        <v/>
      </c>
      <c r="AB770" s="22"/>
      <c r="AC770" s="22"/>
      <c r="AD770" s="22" t="s">
        <v>2906</v>
      </c>
      <c r="AE770" s="22"/>
      <c r="AF770" s="23"/>
      <c r="AG770" s="23"/>
    </row>
    <row r="771" spans="1:33" s="20" customFormat="1" ht="63" customHeight="1" x14ac:dyDescent="0.2">
      <c r="A771" s="21" t="s">
        <v>321</v>
      </c>
      <c r="B771" s="22">
        <v>56112103</v>
      </c>
      <c r="C771" s="23" t="s">
        <v>2916</v>
      </c>
      <c r="D771" s="24">
        <v>43282</v>
      </c>
      <c r="E771" s="23" t="s">
        <v>343</v>
      </c>
      <c r="F771" s="23" t="s">
        <v>780</v>
      </c>
      <c r="G771" s="23" t="s">
        <v>352</v>
      </c>
      <c r="H771" s="25">
        <v>25000000</v>
      </c>
      <c r="I771" s="25">
        <v>25000000</v>
      </c>
      <c r="J771" s="23" t="s">
        <v>347</v>
      </c>
      <c r="K771" s="23" t="s">
        <v>45</v>
      </c>
      <c r="L771" s="22" t="s">
        <v>2851</v>
      </c>
      <c r="M771" s="22" t="s">
        <v>2576</v>
      </c>
      <c r="N771" s="21" t="s">
        <v>2852</v>
      </c>
      <c r="O771" s="26" t="s">
        <v>2853</v>
      </c>
      <c r="P771" s="23"/>
      <c r="Q771" s="23"/>
      <c r="R771" s="23"/>
      <c r="S771" s="23"/>
      <c r="T771" s="23"/>
      <c r="U771" s="22"/>
      <c r="V771" s="22"/>
      <c r="W771" s="27"/>
      <c r="X771" s="28"/>
      <c r="Y771" s="23"/>
      <c r="Z771" s="23"/>
      <c r="AA771" s="29" t="str">
        <f t="shared" si="11"/>
        <v/>
      </c>
      <c r="AB771" s="22"/>
      <c r="AC771" s="22"/>
      <c r="AD771" s="22" t="s">
        <v>2906</v>
      </c>
      <c r="AE771" s="22"/>
      <c r="AF771" s="23"/>
      <c r="AG771" s="23"/>
    </row>
    <row r="772" spans="1:33" s="20" customFormat="1" ht="63" customHeight="1" x14ac:dyDescent="0.2">
      <c r="A772" s="21" t="s">
        <v>321</v>
      </c>
      <c r="B772" s="22">
        <v>25101501</v>
      </c>
      <c r="C772" s="23" t="s">
        <v>2917</v>
      </c>
      <c r="D772" s="24">
        <v>43221</v>
      </c>
      <c r="E772" s="23" t="s">
        <v>1529</v>
      </c>
      <c r="F772" s="23" t="s">
        <v>349</v>
      </c>
      <c r="G772" s="23" t="s">
        <v>352</v>
      </c>
      <c r="H772" s="25">
        <v>125000000</v>
      </c>
      <c r="I772" s="25">
        <v>125000000</v>
      </c>
      <c r="J772" s="23" t="s">
        <v>347</v>
      </c>
      <c r="K772" s="23" t="s">
        <v>45</v>
      </c>
      <c r="L772" s="22" t="s">
        <v>2692</v>
      </c>
      <c r="M772" s="22" t="s">
        <v>2684</v>
      </c>
      <c r="N772" s="21" t="s">
        <v>2693</v>
      </c>
      <c r="O772" s="26" t="s">
        <v>2694</v>
      </c>
      <c r="P772" s="23"/>
      <c r="Q772" s="23"/>
      <c r="R772" s="23"/>
      <c r="S772" s="23"/>
      <c r="T772" s="23"/>
      <c r="U772" s="22"/>
      <c r="V772" s="22"/>
      <c r="W772" s="27"/>
      <c r="X772" s="28"/>
      <c r="Y772" s="23"/>
      <c r="Z772" s="23"/>
      <c r="AA772" s="29" t="str">
        <f t="shared" si="11"/>
        <v/>
      </c>
      <c r="AB772" s="22"/>
      <c r="AC772" s="22"/>
      <c r="AD772" s="22" t="s">
        <v>2906</v>
      </c>
      <c r="AE772" s="22"/>
      <c r="AF772" s="23"/>
      <c r="AG772" s="23"/>
    </row>
    <row r="773" spans="1:33" s="20" customFormat="1" ht="63" customHeight="1" x14ac:dyDescent="0.2">
      <c r="A773" s="21" t="s">
        <v>321</v>
      </c>
      <c r="B773" s="22">
        <v>72121102</v>
      </c>
      <c r="C773" s="23" t="s">
        <v>2918</v>
      </c>
      <c r="D773" s="24">
        <v>43221</v>
      </c>
      <c r="E773" s="23" t="s">
        <v>343</v>
      </c>
      <c r="F773" s="23" t="s">
        <v>533</v>
      </c>
      <c r="G773" s="23" t="s">
        <v>352</v>
      </c>
      <c r="H773" s="25">
        <v>125000000</v>
      </c>
      <c r="I773" s="25">
        <v>125000000</v>
      </c>
      <c r="J773" s="23" t="s">
        <v>347</v>
      </c>
      <c r="K773" s="23" t="s">
        <v>45</v>
      </c>
      <c r="L773" s="22" t="s">
        <v>2760</v>
      </c>
      <c r="M773" s="22" t="s">
        <v>2684</v>
      </c>
      <c r="N773" s="21" t="s">
        <v>2761</v>
      </c>
      <c r="O773" s="26" t="s">
        <v>2762</v>
      </c>
      <c r="P773" s="23"/>
      <c r="Q773" s="23"/>
      <c r="R773" s="23"/>
      <c r="S773" s="23"/>
      <c r="T773" s="23"/>
      <c r="U773" s="22"/>
      <c r="V773" s="22"/>
      <c r="W773" s="27"/>
      <c r="X773" s="28"/>
      <c r="Y773" s="23"/>
      <c r="Z773" s="23"/>
      <c r="AA773" s="29" t="str">
        <f t="shared" si="11"/>
        <v/>
      </c>
      <c r="AB773" s="22"/>
      <c r="AC773" s="22"/>
      <c r="AD773" s="22" t="s">
        <v>2906</v>
      </c>
      <c r="AE773" s="22"/>
      <c r="AF773" s="23"/>
      <c r="AG773" s="23"/>
    </row>
    <row r="774" spans="1:33" s="20" customFormat="1" ht="63" customHeight="1" x14ac:dyDescent="0.2">
      <c r="A774" s="21" t="s">
        <v>321</v>
      </c>
      <c r="B774" s="22" t="s">
        <v>2953</v>
      </c>
      <c r="C774" s="23" t="s">
        <v>2919</v>
      </c>
      <c r="D774" s="24">
        <v>43221</v>
      </c>
      <c r="E774" s="23" t="s">
        <v>817</v>
      </c>
      <c r="F774" s="23" t="s">
        <v>533</v>
      </c>
      <c r="G774" s="23" t="s">
        <v>352</v>
      </c>
      <c r="H774" s="25">
        <v>350000000</v>
      </c>
      <c r="I774" s="25">
        <v>350000000</v>
      </c>
      <c r="J774" s="23" t="s">
        <v>347</v>
      </c>
      <c r="K774" s="23" t="s">
        <v>45</v>
      </c>
      <c r="L774" s="22" t="s">
        <v>2760</v>
      </c>
      <c r="M774" s="22" t="s">
        <v>2684</v>
      </c>
      <c r="N774" s="21" t="s">
        <v>2761</v>
      </c>
      <c r="O774" s="26" t="s">
        <v>2762</v>
      </c>
      <c r="P774" s="23"/>
      <c r="Q774" s="23"/>
      <c r="R774" s="23"/>
      <c r="S774" s="23"/>
      <c r="T774" s="23"/>
      <c r="U774" s="22"/>
      <c r="V774" s="22"/>
      <c r="W774" s="27"/>
      <c r="X774" s="28"/>
      <c r="Y774" s="23"/>
      <c r="Z774" s="23"/>
      <c r="AA774" s="29" t="str">
        <f t="shared" si="11"/>
        <v/>
      </c>
      <c r="AB774" s="22"/>
      <c r="AC774" s="22"/>
      <c r="AD774" s="22" t="s">
        <v>2906</v>
      </c>
      <c r="AE774" s="22"/>
      <c r="AF774" s="23"/>
      <c r="AG774" s="23"/>
    </row>
    <row r="775" spans="1:33" s="20" customFormat="1" ht="63" customHeight="1" x14ac:dyDescent="0.2">
      <c r="A775" s="21" t="s">
        <v>321</v>
      </c>
      <c r="B775" s="22" t="s">
        <v>2944</v>
      </c>
      <c r="C775" s="23" t="s">
        <v>2920</v>
      </c>
      <c r="D775" s="24">
        <v>43221</v>
      </c>
      <c r="E775" s="23" t="s">
        <v>1529</v>
      </c>
      <c r="F775" s="23" t="s">
        <v>533</v>
      </c>
      <c r="G775" s="23" t="s">
        <v>352</v>
      </c>
      <c r="H775" s="25">
        <v>230000000</v>
      </c>
      <c r="I775" s="25">
        <v>230000000</v>
      </c>
      <c r="J775" s="23" t="s">
        <v>347</v>
      </c>
      <c r="K775" s="23" t="s">
        <v>45</v>
      </c>
      <c r="L775" s="22" t="s">
        <v>2760</v>
      </c>
      <c r="M775" s="22" t="s">
        <v>2684</v>
      </c>
      <c r="N775" s="21" t="s">
        <v>2761</v>
      </c>
      <c r="O775" s="26" t="s">
        <v>2762</v>
      </c>
      <c r="P775" s="23"/>
      <c r="Q775" s="23"/>
      <c r="R775" s="23"/>
      <c r="S775" s="23"/>
      <c r="T775" s="23"/>
      <c r="U775" s="22"/>
      <c r="V775" s="22"/>
      <c r="W775" s="27"/>
      <c r="X775" s="28"/>
      <c r="Y775" s="23"/>
      <c r="Z775" s="23"/>
      <c r="AA775" s="29" t="str">
        <f t="shared" si="11"/>
        <v/>
      </c>
      <c r="AB775" s="22"/>
      <c r="AC775" s="22"/>
      <c r="AD775" s="22" t="s">
        <v>2906</v>
      </c>
      <c r="AE775" s="22"/>
      <c r="AF775" s="23"/>
      <c r="AG775" s="23"/>
    </row>
    <row r="776" spans="1:33" s="20" customFormat="1" ht="63" customHeight="1" x14ac:dyDescent="0.2">
      <c r="A776" s="21" t="s">
        <v>321</v>
      </c>
      <c r="B776" s="22" t="s">
        <v>2954</v>
      </c>
      <c r="C776" s="23" t="s">
        <v>2921</v>
      </c>
      <c r="D776" s="24">
        <v>43221</v>
      </c>
      <c r="E776" s="23" t="s">
        <v>342</v>
      </c>
      <c r="F776" s="23" t="s">
        <v>533</v>
      </c>
      <c r="G776" s="23" t="s">
        <v>352</v>
      </c>
      <c r="H776" s="25">
        <v>300000000</v>
      </c>
      <c r="I776" s="25">
        <v>300000000</v>
      </c>
      <c r="J776" s="23" t="s">
        <v>347</v>
      </c>
      <c r="K776" s="23" t="s">
        <v>45</v>
      </c>
      <c r="L776" s="22" t="s">
        <v>2810</v>
      </c>
      <c r="M776" s="22" t="s">
        <v>2684</v>
      </c>
      <c r="N776" s="21" t="s">
        <v>2766</v>
      </c>
      <c r="O776" s="26" t="s">
        <v>2811</v>
      </c>
      <c r="P776" s="23"/>
      <c r="Q776" s="23"/>
      <c r="R776" s="23"/>
      <c r="S776" s="23"/>
      <c r="T776" s="23"/>
      <c r="U776" s="22"/>
      <c r="V776" s="22"/>
      <c r="W776" s="27"/>
      <c r="X776" s="28"/>
      <c r="Y776" s="23"/>
      <c r="Z776" s="23"/>
      <c r="AA776" s="29" t="str">
        <f t="shared" si="11"/>
        <v/>
      </c>
      <c r="AB776" s="22"/>
      <c r="AC776" s="22"/>
      <c r="AD776" s="22" t="s">
        <v>2906</v>
      </c>
      <c r="AE776" s="22"/>
      <c r="AF776" s="23"/>
      <c r="AG776" s="23"/>
    </row>
    <row r="777" spans="1:33" s="20" customFormat="1" ht="63" customHeight="1" x14ac:dyDescent="0.2">
      <c r="A777" s="21" t="s">
        <v>321</v>
      </c>
      <c r="B777" s="22">
        <v>56111604</v>
      </c>
      <c r="C777" s="23" t="s">
        <v>2922</v>
      </c>
      <c r="D777" s="24">
        <v>43221</v>
      </c>
      <c r="E777" s="23" t="s">
        <v>817</v>
      </c>
      <c r="F777" s="23" t="s">
        <v>348</v>
      </c>
      <c r="G777" s="23" t="s">
        <v>352</v>
      </c>
      <c r="H777" s="25">
        <v>800000000</v>
      </c>
      <c r="I777" s="25">
        <v>800000000</v>
      </c>
      <c r="J777" s="23" t="s">
        <v>347</v>
      </c>
      <c r="K777" s="23" t="s">
        <v>45</v>
      </c>
      <c r="L777" s="22" t="s">
        <v>2810</v>
      </c>
      <c r="M777" s="22" t="s">
        <v>2684</v>
      </c>
      <c r="N777" s="21" t="s">
        <v>2766</v>
      </c>
      <c r="O777" s="26" t="s">
        <v>2811</v>
      </c>
      <c r="P777" s="23"/>
      <c r="Q777" s="23"/>
      <c r="R777" s="23"/>
      <c r="S777" s="23"/>
      <c r="T777" s="23"/>
      <c r="U777" s="22"/>
      <c r="V777" s="22"/>
      <c r="W777" s="27"/>
      <c r="X777" s="28"/>
      <c r="Y777" s="23"/>
      <c r="Z777" s="23"/>
      <c r="AA777" s="29" t="str">
        <f t="shared" si="11"/>
        <v/>
      </c>
      <c r="AB777" s="22"/>
      <c r="AC777" s="22"/>
      <c r="AD777" s="22" t="s">
        <v>2906</v>
      </c>
      <c r="AE777" s="22"/>
      <c r="AF777" s="23"/>
      <c r="AG777" s="23"/>
    </row>
    <row r="778" spans="1:33" s="20" customFormat="1" ht="63" customHeight="1" x14ac:dyDescent="0.2">
      <c r="A778" s="21" t="s">
        <v>321</v>
      </c>
      <c r="B778" s="22">
        <v>39111700</v>
      </c>
      <c r="C778" s="23" t="s">
        <v>2923</v>
      </c>
      <c r="D778" s="24">
        <v>43221</v>
      </c>
      <c r="E778" s="23" t="s">
        <v>817</v>
      </c>
      <c r="F778" s="23" t="s">
        <v>348</v>
      </c>
      <c r="G778" s="23" t="s">
        <v>352</v>
      </c>
      <c r="H778" s="25">
        <v>420000000</v>
      </c>
      <c r="I778" s="25">
        <v>420000000</v>
      </c>
      <c r="J778" s="23" t="s">
        <v>347</v>
      </c>
      <c r="K778" s="23" t="s">
        <v>45</v>
      </c>
      <c r="L778" s="22" t="s">
        <v>2810</v>
      </c>
      <c r="M778" s="22" t="s">
        <v>2684</v>
      </c>
      <c r="N778" s="21" t="s">
        <v>2766</v>
      </c>
      <c r="O778" s="26" t="s">
        <v>2811</v>
      </c>
      <c r="P778" s="23"/>
      <c r="Q778" s="23"/>
      <c r="R778" s="23"/>
      <c r="S778" s="23"/>
      <c r="T778" s="23"/>
      <c r="U778" s="22"/>
      <c r="V778" s="22"/>
      <c r="W778" s="27"/>
      <c r="X778" s="28"/>
      <c r="Y778" s="23"/>
      <c r="Z778" s="23"/>
      <c r="AA778" s="29" t="str">
        <f t="shared" si="11"/>
        <v/>
      </c>
      <c r="AB778" s="22"/>
      <c r="AC778" s="22"/>
      <c r="AD778" s="22" t="s">
        <v>2906</v>
      </c>
      <c r="AE778" s="22"/>
      <c r="AF778" s="23"/>
      <c r="AG778" s="23"/>
    </row>
    <row r="779" spans="1:33" s="20" customFormat="1" ht="63" customHeight="1" x14ac:dyDescent="0.2">
      <c r="A779" s="21" t="s">
        <v>321</v>
      </c>
      <c r="B779" s="22">
        <v>72102900</v>
      </c>
      <c r="C779" s="23" t="s">
        <v>2924</v>
      </c>
      <c r="D779" s="24">
        <v>43221</v>
      </c>
      <c r="E779" s="23" t="s">
        <v>340</v>
      </c>
      <c r="F779" s="23" t="s">
        <v>533</v>
      </c>
      <c r="G779" s="23" t="s">
        <v>352</v>
      </c>
      <c r="H779" s="25">
        <v>400000000</v>
      </c>
      <c r="I779" s="25">
        <v>400000000</v>
      </c>
      <c r="J779" s="23" t="s">
        <v>347</v>
      </c>
      <c r="K779" s="23" t="s">
        <v>45</v>
      </c>
      <c r="L779" s="22" t="s">
        <v>2819</v>
      </c>
      <c r="M779" s="22" t="s">
        <v>2684</v>
      </c>
      <c r="N779" s="21" t="s">
        <v>2820</v>
      </c>
      <c r="O779" s="26" t="s">
        <v>2821</v>
      </c>
      <c r="P779" s="23"/>
      <c r="Q779" s="23"/>
      <c r="R779" s="23"/>
      <c r="S779" s="23"/>
      <c r="T779" s="23"/>
      <c r="U779" s="22"/>
      <c r="V779" s="22"/>
      <c r="W779" s="27"/>
      <c r="X779" s="28"/>
      <c r="Y779" s="23"/>
      <c r="Z779" s="23"/>
      <c r="AA779" s="29" t="str">
        <f t="shared" si="11"/>
        <v/>
      </c>
      <c r="AB779" s="22"/>
      <c r="AC779" s="22"/>
      <c r="AD779" s="22" t="s">
        <v>2906</v>
      </c>
      <c r="AE779" s="22"/>
      <c r="AF779" s="23"/>
      <c r="AG779" s="23"/>
    </row>
    <row r="780" spans="1:33" s="20" customFormat="1" ht="63" customHeight="1" x14ac:dyDescent="0.2">
      <c r="A780" s="21" t="s">
        <v>331</v>
      </c>
      <c r="B780" s="22">
        <v>90121502</v>
      </c>
      <c r="C780" s="23" t="s">
        <v>2955</v>
      </c>
      <c r="D780" s="24">
        <v>43101</v>
      </c>
      <c r="E780" s="23" t="s">
        <v>341</v>
      </c>
      <c r="F780" s="23" t="s">
        <v>441</v>
      </c>
      <c r="G780" s="23" t="s">
        <v>352</v>
      </c>
      <c r="H780" s="25">
        <v>63000000</v>
      </c>
      <c r="I780" s="25">
        <v>55000000</v>
      </c>
      <c r="J780" s="23" t="s">
        <v>49</v>
      </c>
      <c r="K780" s="23" t="s">
        <v>346</v>
      </c>
      <c r="L780" s="22" t="s">
        <v>2956</v>
      </c>
      <c r="M780" s="22" t="s">
        <v>2957</v>
      </c>
      <c r="N780" s="21">
        <v>3839109</v>
      </c>
      <c r="O780" s="26" t="s">
        <v>2958</v>
      </c>
      <c r="P780" s="23" t="s">
        <v>45</v>
      </c>
      <c r="Q780" s="23" t="s">
        <v>45</v>
      </c>
      <c r="R780" s="23" t="s">
        <v>45</v>
      </c>
      <c r="S780" s="23" t="s">
        <v>2959</v>
      </c>
      <c r="T780" s="23" t="s">
        <v>2960</v>
      </c>
      <c r="U780" s="22" t="s">
        <v>2961</v>
      </c>
      <c r="V780" s="22">
        <v>7571</v>
      </c>
      <c r="W780" s="27">
        <v>19953</v>
      </c>
      <c r="X780" s="28">
        <v>43013</v>
      </c>
      <c r="Y780" s="23" t="s">
        <v>2962</v>
      </c>
      <c r="Z780" s="23">
        <v>4600007506</v>
      </c>
      <c r="AA780" s="29">
        <f t="shared" ref="AA780:AA843" si="12">+IF(AND(W780="",X780="",Y780="",Z780=""),"",IF(AND(W780&lt;&gt;"",X780="",Y780="",Z780=""),0%,IF(AND(W780&lt;&gt;"",X780&lt;&gt;"",Y780="",Z780=""),33%,IF(AND(W780&lt;&gt;"",X780&lt;&gt;"",Y780&lt;&gt;"",Z780=""),66%,IF(AND(W780&lt;&gt;"",X780&lt;&gt;"",Y780&lt;&gt;"",Z780&lt;&gt;""),100%,"Información incompleta")))))</f>
        <v>1</v>
      </c>
      <c r="AB780" s="22" t="s">
        <v>2963</v>
      </c>
      <c r="AC780" s="22" t="s">
        <v>317</v>
      </c>
      <c r="AD780" s="22" t="s">
        <v>2964</v>
      </c>
      <c r="AE780" s="22" t="s">
        <v>2965</v>
      </c>
      <c r="AF780" s="23" t="s">
        <v>47</v>
      </c>
      <c r="AG780" s="23" t="s">
        <v>2966</v>
      </c>
    </row>
    <row r="781" spans="1:33" s="20" customFormat="1" ht="63" customHeight="1" x14ac:dyDescent="0.2">
      <c r="A781" s="21" t="s">
        <v>331</v>
      </c>
      <c r="B781" s="22">
        <v>78111800</v>
      </c>
      <c r="C781" s="23" t="s">
        <v>2967</v>
      </c>
      <c r="D781" s="24">
        <v>43101</v>
      </c>
      <c r="E781" s="23" t="s">
        <v>2968</v>
      </c>
      <c r="F781" s="23" t="s">
        <v>441</v>
      </c>
      <c r="G781" s="23" t="s">
        <v>352</v>
      </c>
      <c r="H781" s="25">
        <v>60000000</v>
      </c>
      <c r="I781" s="25">
        <v>60000000</v>
      </c>
      <c r="J781" s="23" t="s">
        <v>347</v>
      </c>
      <c r="K781" s="23" t="s">
        <v>45</v>
      </c>
      <c r="L781" s="22" t="s">
        <v>2956</v>
      </c>
      <c r="M781" s="22" t="s">
        <v>2957</v>
      </c>
      <c r="N781" s="21">
        <v>3839109</v>
      </c>
      <c r="O781" s="26" t="s">
        <v>2958</v>
      </c>
      <c r="P781" s="23" t="s">
        <v>2969</v>
      </c>
      <c r="Q781" s="23" t="s">
        <v>45</v>
      </c>
      <c r="R781" s="23" t="s">
        <v>2970</v>
      </c>
      <c r="S781" s="23" t="s">
        <v>2971</v>
      </c>
      <c r="T781" s="23" t="s">
        <v>2967</v>
      </c>
      <c r="U781" s="22" t="s">
        <v>2972</v>
      </c>
      <c r="V781" s="22" t="s">
        <v>2753</v>
      </c>
      <c r="W781" s="27">
        <v>19944</v>
      </c>
      <c r="X781" s="28">
        <v>43102</v>
      </c>
      <c r="Y781" s="23"/>
      <c r="Z781" s="23"/>
      <c r="AA781" s="29">
        <f t="shared" si="12"/>
        <v>0.33</v>
      </c>
      <c r="AB781" s="22"/>
      <c r="AC781" s="22" t="s">
        <v>326</v>
      </c>
      <c r="AD781" s="22" t="s">
        <v>2973</v>
      </c>
      <c r="AE781" s="22" t="s">
        <v>2965</v>
      </c>
      <c r="AF781" s="23" t="s">
        <v>47</v>
      </c>
      <c r="AG781" s="23" t="s">
        <v>2966</v>
      </c>
    </row>
    <row r="782" spans="1:33" s="20" customFormat="1" ht="63" customHeight="1" x14ac:dyDescent="0.2">
      <c r="A782" s="21" t="s">
        <v>331</v>
      </c>
      <c r="B782" s="22">
        <v>78111800</v>
      </c>
      <c r="C782" s="23" t="s">
        <v>2967</v>
      </c>
      <c r="D782" s="24">
        <v>43101</v>
      </c>
      <c r="E782" s="23" t="s">
        <v>2968</v>
      </c>
      <c r="F782" s="23" t="s">
        <v>441</v>
      </c>
      <c r="G782" s="23" t="s">
        <v>352</v>
      </c>
      <c r="H782" s="25">
        <v>40000000</v>
      </c>
      <c r="I782" s="25">
        <v>40000000</v>
      </c>
      <c r="J782" s="23" t="s">
        <v>347</v>
      </c>
      <c r="K782" s="23" t="s">
        <v>45</v>
      </c>
      <c r="L782" s="22" t="s">
        <v>2956</v>
      </c>
      <c r="M782" s="22" t="s">
        <v>2957</v>
      </c>
      <c r="N782" s="21">
        <v>3839109</v>
      </c>
      <c r="O782" s="26" t="s">
        <v>2958</v>
      </c>
      <c r="P782" s="23" t="s">
        <v>2974</v>
      </c>
      <c r="Q782" s="23" t="s">
        <v>45</v>
      </c>
      <c r="R782" s="23" t="s">
        <v>2975</v>
      </c>
      <c r="S782" s="23" t="s">
        <v>2976</v>
      </c>
      <c r="T782" s="23" t="s">
        <v>2967</v>
      </c>
      <c r="U782" s="22" t="s">
        <v>2972</v>
      </c>
      <c r="V782" s="22" t="s">
        <v>2753</v>
      </c>
      <c r="W782" s="27">
        <v>19948</v>
      </c>
      <c r="X782" s="28">
        <v>43102</v>
      </c>
      <c r="Y782" s="23"/>
      <c r="Z782" s="23"/>
      <c r="AA782" s="29">
        <f t="shared" si="12"/>
        <v>0.33</v>
      </c>
      <c r="AB782" s="22"/>
      <c r="AC782" s="22" t="s">
        <v>326</v>
      </c>
      <c r="AD782" s="22" t="s">
        <v>2977</v>
      </c>
      <c r="AE782" s="22" t="s">
        <v>2965</v>
      </c>
      <c r="AF782" s="23" t="s">
        <v>47</v>
      </c>
      <c r="AG782" s="23" t="s">
        <v>2966</v>
      </c>
    </row>
    <row r="783" spans="1:33" s="20" customFormat="1" ht="63" customHeight="1" x14ac:dyDescent="0.2">
      <c r="A783" s="21" t="s">
        <v>331</v>
      </c>
      <c r="B783" s="22">
        <v>81112500</v>
      </c>
      <c r="C783" s="23" t="s">
        <v>2978</v>
      </c>
      <c r="D783" s="24">
        <v>43101</v>
      </c>
      <c r="E783" s="23" t="s">
        <v>2968</v>
      </c>
      <c r="F783" s="23" t="s">
        <v>441</v>
      </c>
      <c r="G783" s="23" t="s">
        <v>352</v>
      </c>
      <c r="H783" s="25">
        <v>8000000</v>
      </c>
      <c r="I783" s="25">
        <v>8000000</v>
      </c>
      <c r="J783" s="23" t="s">
        <v>347</v>
      </c>
      <c r="K783" s="23" t="s">
        <v>45</v>
      </c>
      <c r="L783" s="22" t="s">
        <v>2956</v>
      </c>
      <c r="M783" s="22" t="s">
        <v>2957</v>
      </c>
      <c r="N783" s="21">
        <v>3839109</v>
      </c>
      <c r="O783" s="26" t="s">
        <v>2958</v>
      </c>
      <c r="P783" s="23" t="s">
        <v>2974</v>
      </c>
      <c r="Q783" s="23" t="s">
        <v>45</v>
      </c>
      <c r="R783" s="23" t="s">
        <v>2975</v>
      </c>
      <c r="S783" s="23" t="s">
        <v>2976</v>
      </c>
      <c r="T783" s="23" t="s">
        <v>2979</v>
      </c>
      <c r="U783" s="22" t="s">
        <v>2980</v>
      </c>
      <c r="V783" s="22"/>
      <c r="W783" s="27"/>
      <c r="X783" s="28"/>
      <c r="Y783" s="23"/>
      <c r="Z783" s="23"/>
      <c r="AA783" s="29" t="str">
        <f t="shared" si="12"/>
        <v/>
      </c>
      <c r="AB783" s="22"/>
      <c r="AC783" s="22" t="s">
        <v>313</v>
      </c>
      <c r="AD783" s="22" t="s">
        <v>2981</v>
      </c>
      <c r="AE783" s="22"/>
      <c r="AF783" s="23"/>
      <c r="AG783" s="23"/>
    </row>
    <row r="784" spans="1:33" s="20" customFormat="1" ht="63" customHeight="1" x14ac:dyDescent="0.2">
      <c r="A784" s="21" t="s">
        <v>331</v>
      </c>
      <c r="B784" s="22">
        <v>14111700</v>
      </c>
      <c r="C784" s="23" t="s">
        <v>2982</v>
      </c>
      <c r="D784" s="24">
        <v>43101</v>
      </c>
      <c r="E784" s="23" t="s">
        <v>2968</v>
      </c>
      <c r="F784" s="23" t="s">
        <v>441</v>
      </c>
      <c r="G784" s="23" t="s">
        <v>352</v>
      </c>
      <c r="H784" s="25">
        <v>4494000</v>
      </c>
      <c r="I784" s="25">
        <v>4494000</v>
      </c>
      <c r="J784" s="23" t="s">
        <v>347</v>
      </c>
      <c r="K784" s="23" t="s">
        <v>45</v>
      </c>
      <c r="L784" s="22" t="s">
        <v>2956</v>
      </c>
      <c r="M784" s="22" t="s">
        <v>2957</v>
      </c>
      <c r="N784" s="21">
        <v>3839109</v>
      </c>
      <c r="O784" s="26" t="s">
        <v>2958</v>
      </c>
      <c r="P784" s="23" t="s">
        <v>45</v>
      </c>
      <c r="Q784" s="23" t="s">
        <v>45</v>
      </c>
      <c r="R784" s="23" t="s">
        <v>45</v>
      </c>
      <c r="S784" s="23" t="s">
        <v>2959</v>
      </c>
      <c r="T784" s="23"/>
      <c r="U784" s="22"/>
      <c r="V784" s="22"/>
      <c r="W784" s="27"/>
      <c r="X784" s="28"/>
      <c r="Y784" s="23"/>
      <c r="Z784" s="23"/>
      <c r="AA784" s="29" t="str">
        <f t="shared" si="12"/>
        <v/>
      </c>
      <c r="AB784" s="22"/>
      <c r="AC784" s="22" t="s">
        <v>313</v>
      </c>
      <c r="AD784" s="22" t="s">
        <v>2983</v>
      </c>
      <c r="AE784" s="22"/>
      <c r="AF784" s="23"/>
      <c r="AG784" s="23"/>
    </row>
    <row r="785" spans="1:33" s="20" customFormat="1" ht="63" customHeight="1" x14ac:dyDescent="0.2">
      <c r="A785" s="21" t="s">
        <v>331</v>
      </c>
      <c r="B785" s="22">
        <v>72102900</v>
      </c>
      <c r="C785" s="23" t="s">
        <v>2984</v>
      </c>
      <c r="D785" s="24">
        <v>43101</v>
      </c>
      <c r="E785" s="23" t="s">
        <v>2968</v>
      </c>
      <c r="F785" s="23" t="s">
        <v>441</v>
      </c>
      <c r="G785" s="23" t="s">
        <v>352</v>
      </c>
      <c r="H785" s="25">
        <v>1227000</v>
      </c>
      <c r="I785" s="25">
        <v>1227000</v>
      </c>
      <c r="J785" s="23" t="s">
        <v>347</v>
      </c>
      <c r="K785" s="23" t="s">
        <v>45</v>
      </c>
      <c r="L785" s="22" t="s">
        <v>2956</v>
      </c>
      <c r="M785" s="22" t="s">
        <v>2957</v>
      </c>
      <c r="N785" s="21">
        <v>3839109</v>
      </c>
      <c r="O785" s="26" t="s">
        <v>2958</v>
      </c>
      <c r="P785" s="23" t="s">
        <v>45</v>
      </c>
      <c r="Q785" s="23" t="s">
        <v>45</v>
      </c>
      <c r="R785" s="23" t="s">
        <v>45</v>
      </c>
      <c r="S785" s="23" t="s">
        <v>2959</v>
      </c>
      <c r="T785" s="23"/>
      <c r="U785" s="22"/>
      <c r="V785" s="22"/>
      <c r="W785" s="27"/>
      <c r="X785" s="28"/>
      <c r="Y785" s="23"/>
      <c r="Z785" s="23"/>
      <c r="AA785" s="29" t="str">
        <f t="shared" si="12"/>
        <v/>
      </c>
      <c r="AB785" s="22"/>
      <c r="AC785" s="22" t="s">
        <v>313</v>
      </c>
      <c r="AD785" s="22" t="s">
        <v>2983</v>
      </c>
      <c r="AE785" s="22"/>
      <c r="AF785" s="23"/>
      <c r="AG785" s="23"/>
    </row>
    <row r="786" spans="1:33" s="20" customFormat="1" ht="63" customHeight="1" x14ac:dyDescent="0.2">
      <c r="A786" s="21" t="s">
        <v>331</v>
      </c>
      <c r="B786" s="22">
        <v>55101500</v>
      </c>
      <c r="C786" s="23" t="s">
        <v>2985</v>
      </c>
      <c r="D786" s="24">
        <v>43101</v>
      </c>
      <c r="E786" s="23" t="s">
        <v>341</v>
      </c>
      <c r="F786" s="23" t="s">
        <v>441</v>
      </c>
      <c r="G786" s="23" t="s">
        <v>352</v>
      </c>
      <c r="H786" s="25">
        <v>2921000</v>
      </c>
      <c r="I786" s="25">
        <v>2921000</v>
      </c>
      <c r="J786" s="23" t="s">
        <v>347</v>
      </c>
      <c r="K786" s="23" t="s">
        <v>45</v>
      </c>
      <c r="L786" s="22" t="s">
        <v>2956</v>
      </c>
      <c r="M786" s="22" t="s">
        <v>2957</v>
      </c>
      <c r="N786" s="21">
        <v>3839109</v>
      </c>
      <c r="O786" s="26" t="s">
        <v>2958</v>
      </c>
      <c r="P786" s="23" t="s">
        <v>45</v>
      </c>
      <c r="Q786" s="23" t="s">
        <v>45</v>
      </c>
      <c r="R786" s="23" t="s">
        <v>45</v>
      </c>
      <c r="S786" s="23" t="s">
        <v>2959</v>
      </c>
      <c r="T786" s="23"/>
      <c r="U786" s="22"/>
      <c r="V786" s="22"/>
      <c r="W786" s="27"/>
      <c r="X786" s="28"/>
      <c r="Y786" s="23"/>
      <c r="Z786" s="23"/>
      <c r="AA786" s="29" t="str">
        <f t="shared" si="12"/>
        <v/>
      </c>
      <c r="AB786" s="22"/>
      <c r="AC786" s="22" t="s">
        <v>313</v>
      </c>
      <c r="AD786" s="22" t="s">
        <v>2986</v>
      </c>
      <c r="AE786" s="22"/>
      <c r="AF786" s="23"/>
      <c r="AG786" s="23"/>
    </row>
    <row r="787" spans="1:33" s="20" customFormat="1" ht="63" customHeight="1" x14ac:dyDescent="0.2">
      <c r="A787" s="21" t="s">
        <v>331</v>
      </c>
      <c r="B787" s="22">
        <v>93151507</v>
      </c>
      <c r="C787" s="23" t="s">
        <v>2987</v>
      </c>
      <c r="D787" s="24">
        <v>43047</v>
      </c>
      <c r="E787" s="23" t="s">
        <v>340</v>
      </c>
      <c r="F787" s="23" t="s">
        <v>353</v>
      </c>
      <c r="G787" s="23" t="s">
        <v>768</v>
      </c>
      <c r="H787" s="25">
        <v>455600000</v>
      </c>
      <c r="I787" s="25">
        <v>227800000</v>
      </c>
      <c r="J787" s="23" t="s">
        <v>49</v>
      </c>
      <c r="K787" s="23" t="s">
        <v>346</v>
      </c>
      <c r="L787" s="22" t="s">
        <v>2956</v>
      </c>
      <c r="M787" s="22" t="s">
        <v>2957</v>
      </c>
      <c r="N787" s="21">
        <v>3839109</v>
      </c>
      <c r="O787" s="26" t="s">
        <v>2958</v>
      </c>
      <c r="P787" s="23" t="s">
        <v>2988</v>
      </c>
      <c r="Q787" s="23" t="s">
        <v>2989</v>
      </c>
      <c r="R787" s="23" t="s">
        <v>2990</v>
      </c>
      <c r="S787" s="23" t="s">
        <v>2991</v>
      </c>
      <c r="T787" s="23" t="s">
        <v>2992</v>
      </c>
      <c r="U787" s="22" t="s">
        <v>2993</v>
      </c>
      <c r="V787" s="22" t="s">
        <v>2994</v>
      </c>
      <c r="W787" s="27">
        <v>19955</v>
      </c>
      <c r="X787" s="28">
        <v>42807</v>
      </c>
      <c r="Y787" s="23" t="s">
        <v>2995</v>
      </c>
      <c r="Z787" s="23">
        <v>4600006463</v>
      </c>
      <c r="AA787" s="29">
        <f t="shared" si="12"/>
        <v>1</v>
      </c>
      <c r="AB787" s="22" t="s">
        <v>2996</v>
      </c>
      <c r="AC787" s="22" t="s">
        <v>317</v>
      </c>
      <c r="AD787" s="22"/>
      <c r="AE787" s="22" t="s">
        <v>2997</v>
      </c>
      <c r="AF787" s="23" t="s">
        <v>47</v>
      </c>
      <c r="AG787" s="23" t="s">
        <v>2966</v>
      </c>
    </row>
    <row r="788" spans="1:33" s="20" customFormat="1" ht="63" customHeight="1" x14ac:dyDescent="0.2">
      <c r="A788" s="21" t="s">
        <v>331</v>
      </c>
      <c r="B788" s="22">
        <v>83101800</v>
      </c>
      <c r="C788" s="23" t="s">
        <v>2998</v>
      </c>
      <c r="D788" s="24">
        <v>43237</v>
      </c>
      <c r="E788" s="23" t="s">
        <v>2999</v>
      </c>
      <c r="F788" s="23" t="s">
        <v>353</v>
      </c>
      <c r="G788" s="23" t="s">
        <v>352</v>
      </c>
      <c r="H788" s="25">
        <v>720000000</v>
      </c>
      <c r="I788" s="25">
        <v>720000000</v>
      </c>
      <c r="J788" s="23" t="s">
        <v>347</v>
      </c>
      <c r="K788" s="23" t="s">
        <v>45</v>
      </c>
      <c r="L788" s="22" t="s">
        <v>2956</v>
      </c>
      <c r="M788" s="22" t="s">
        <v>2957</v>
      </c>
      <c r="N788" s="21">
        <v>3839109</v>
      </c>
      <c r="O788" s="26" t="s">
        <v>2958</v>
      </c>
      <c r="P788" s="23" t="s">
        <v>3000</v>
      </c>
      <c r="Q788" s="23" t="s">
        <v>3001</v>
      </c>
      <c r="R788" s="23" t="s">
        <v>3002</v>
      </c>
      <c r="S788" s="23" t="s">
        <v>3003</v>
      </c>
      <c r="T788" s="23" t="s">
        <v>3004</v>
      </c>
      <c r="U788" s="22" t="s">
        <v>3005</v>
      </c>
      <c r="V788" s="22"/>
      <c r="W788" s="27"/>
      <c r="X788" s="28"/>
      <c r="Y788" s="23"/>
      <c r="Z788" s="23"/>
      <c r="AA788" s="29" t="str">
        <f t="shared" si="12"/>
        <v/>
      </c>
      <c r="AB788" s="22"/>
      <c r="AC788" s="22"/>
      <c r="AD788" s="22"/>
      <c r="AE788" s="22"/>
      <c r="AF788" s="23"/>
      <c r="AG788" s="23"/>
    </row>
    <row r="789" spans="1:33" s="20" customFormat="1" ht="63" customHeight="1" x14ac:dyDescent="0.2">
      <c r="A789" s="21" t="s">
        <v>331</v>
      </c>
      <c r="B789" s="22">
        <v>32111701</v>
      </c>
      <c r="C789" s="23" t="s">
        <v>3006</v>
      </c>
      <c r="D789" s="24">
        <v>43115</v>
      </c>
      <c r="E789" s="23" t="s">
        <v>1160</v>
      </c>
      <c r="F789" s="23" t="s">
        <v>348</v>
      </c>
      <c r="G789" s="23" t="s">
        <v>352</v>
      </c>
      <c r="H789" s="25">
        <v>3575000000</v>
      </c>
      <c r="I789" s="25">
        <v>3575000000</v>
      </c>
      <c r="J789" s="23" t="s">
        <v>347</v>
      </c>
      <c r="K789" s="23" t="s">
        <v>45</v>
      </c>
      <c r="L789" s="22" t="s">
        <v>2956</v>
      </c>
      <c r="M789" s="22" t="s">
        <v>2957</v>
      </c>
      <c r="N789" s="21">
        <v>3839109</v>
      </c>
      <c r="O789" s="26" t="s">
        <v>2958</v>
      </c>
      <c r="P789" s="23" t="s">
        <v>3000</v>
      </c>
      <c r="Q789" s="23" t="s">
        <v>3007</v>
      </c>
      <c r="R789" s="23" t="s">
        <v>3002</v>
      </c>
      <c r="S789" s="23" t="s">
        <v>3003</v>
      </c>
      <c r="T789" s="23" t="s">
        <v>3008</v>
      </c>
      <c r="U789" s="22" t="s">
        <v>3009</v>
      </c>
      <c r="V789" s="22"/>
      <c r="W789" s="27"/>
      <c r="X789" s="28"/>
      <c r="Y789" s="23"/>
      <c r="Z789" s="23"/>
      <c r="AA789" s="29" t="str">
        <f t="shared" si="12"/>
        <v/>
      </c>
      <c r="AB789" s="22"/>
      <c r="AC789" s="22"/>
      <c r="AD789" s="22"/>
      <c r="AE789" s="22"/>
      <c r="AF789" s="23"/>
      <c r="AG789" s="23"/>
    </row>
    <row r="790" spans="1:33" s="20" customFormat="1" ht="63" customHeight="1" x14ac:dyDescent="0.2">
      <c r="A790" s="21" t="s">
        <v>331</v>
      </c>
      <c r="B790" s="22">
        <v>83101500</v>
      </c>
      <c r="C790" s="23" t="s">
        <v>3010</v>
      </c>
      <c r="D790" s="24">
        <v>43115</v>
      </c>
      <c r="E790" s="23" t="s">
        <v>340</v>
      </c>
      <c r="F790" s="23" t="s">
        <v>441</v>
      </c>
      <c r="G790" s="23" t="s">
        <v>352</v>
      </c>
      <c r="H790" s="25">
        <v>126000000</v>
      </c>
      <c r="I790" s="25">
        <v>126000000</v>
      </c>
      <c r="J790" s="23" t="s">
        <v>347</v>
      </c>
      <c r="K790" s="23" t="s">
        <v>45</v>
      </c>
      <c r="L790" s="22" t="s">
        <v>2956</v>
      </c>
      <c r="M790" s="22" t="s">
        <v>2957</v>
      </c>
      <c r="N790" s="21">
        <v>3839109</v>
      </c>
      <c r="O790" s="26" t="s">
        <v>2958</v>
      </c>
      <c r="P790" s="23" t="s">
        <v>3011</v>
      </c>
      <c r="Q790" s="23" t="s">
        <v>3012</v>
      </c>
      <c r="R790" s="23" t="s">
        <v>3013</v>
      </c>
      <c r="S790" s="23" t="s">
        <v>3014</v>
      </c>
      <c r="T790" s="23" t="s">
        <v>3015</v>
      </c>
      <c r="U790" s="22" t="s">
        <v>3016</v>
      </c>
      <c r="V790" s="22"/>
      <c r="W790" s="27"/>
      <c r="X790" s="28"/>
      <c r="Y790" s="23"/>
      <c r="Z790" s="23"/>
      <c r="AA790" s="29" t="str">
        <f t="shared" si="12"/>
        <v/>
      </c>
      <c r="AB790" s="22"/>
      <c r="AC790" s="22"/>
      <c r="AD790" s="22"/>
      <c r="AE790" s="22"/>
      <c r="AF790" s="23"/>
      <c r="AG790" s="23"/>
    </row>
    <row r="791" spans="1:33" s="20" customFormat="1" ht="63" customHeight="1" x14ac:dyDescent="0.2">
      <c r="A791" s="21" t="s">
        <v>331</v>
      </c>
      <c r="B791" s="22">
        <v>83101500</v>
      </c>
      <c r="C791" s="23" t="s">
        <v>3017</v>
      </c>
      <c r="D791" s="24">
        <v>43115</v>
      </c>
      <c r="E791" s="23" t="s">
        <v>340</v>
      </c>
      <c r="F791" s="23" t="s">
        <v>441</v>
      </c>
      <c r="G791" s="23" t="s">
        <v>352</v>
      </c>
      <c r="H791" s="25">
        <v>670757657</v>
      </c>
      <c r="I791" s="25">
        <v>670757657</v>
      </c>
      <c r="J791" s="23" t="s">
        <v>347</v>
      </c>
      <c r="K791" s="23" t="s">
        <v>45</v>
      </c>
      <c r="L791" s="22" t="s">
        <v>2956</v>
      </c>
      <c r="M791" s="22" t="s">
        <v>2957</v>
      </c>
      <c r="N791" s="21">
        <v>3839109</v>
      </c>
      <c r="O791" s="26" t="s">
        <v>2958</v>
      </c>
      <c r="P791" s="23" t="s">
        <v>2974</v>
      </c>
      <c r="Q791" s="23" t="s">
        <v>3018</v>
      </c>
      <c r="R791" s="23" t="s">
        <v>2975</v>
      </c>
      <c r="S791" s="23" t="s">
        <v>2976</v>
      </c>
      <c r="T791" s="23" t="s">
        <v>3019</v>
      </c>
      <c r="U791" s="22" t="s">
        <v>3020</v>
      </c>
      <c r="V791" s="22"/>
      <c r="W791" s="27"/>
      <c r="X791" s="28"/>
      <c r="Y791" s="23"/>
      <c r="Z791" s="23"/>
      <c r="AA791" s="29" t="str">
        <f t="shared" si="12"/>
        <v/>
      </c>
      <c r="AB791" s="22"/>
      <c r="AC791" s="22"/>
      <c r="AD791" s="22"/>
      <c r="AE791" s="22"/>
      <c r="AF791" s="23"/>
      <c r="AG791" s="23"/>
    </row>
    <row r="792" spans="1:33" s="20" customFormat="1" ht="63" customHeight="1" x14ac:dyDescent="0.2">
      <c r="A792" s="21" t="s">
        <v>331</v>
      </c>
      <c r="B792" s="22">
        <v>83101500</v>
      </c>
      <c r="C792" s="23" t="s">
        <v>3021</v>
      </c>
      <c r="D792" s="24">
        <v>43115</v>
      </c>
      <c r="E792" s="23" t="s">
        <v>340</v>
      </c>
      <c r="F792" s="23" t="s">
        <v>441</v>
      </c>
      <c r="G792" s="23" t="s">
        <v>352</v>
      </c>
      <c r="H792" s="25">
        <v>436090276</v>
      </c>
      <c r="I792" s="25">
        <v>436090276</v>
      </c>
      <c r="J792" s="23" t="s">
        <v>347</v>
      </c>
      <c r="K792" s="23" t="s">
        <v>45</v>
      </c>
      <c r="L792" s="22" t="s">
        <v>2956</v>
      </c>
      <c r="M792" s="22" t="s">
        <v>2957</v>
      </c>
      <c r="N792" s="21">
        <v>3839109</v>
      </c>
      <c r="O792" s="26" t="s">
        <v>2958</v>
      </c>
      <c r="P792" s="23" t="s">
        <v>2974</v>
      </c>
      <c r="Q792" s="23" t="s">
        <v>3022</v>
      </c>
      <c r="R792" s="23" t="s">
        <v>2975</v>
      </c>
      <c r="S792" s="23" t="s">
        <v>2976</v>
      </c>
      <c r="T792" s="23" t="s">
        <v>3019</v>
      </c>
      <c r="U792" s="22" t="s">
        <v>3020</v>
      </c>
      <c r="V792" s="22"/>
      <c r="W792" s="27"/>
      <c r="X792" s="28"/>
      <c r="Y792" s="23"/>
      <c r="Z792" s="23"/>
      <c r="AA792" s="29" t="str">
        <f t="shared" si="12"/>
        <v/>
      </c>
      <c r="AB792" s="22"/>
      <c r="AC792" s="22"/>
      <c r="AD792" s="22"/>
      <c r="AE792" s="22"/>
      <c r="AF792" s="23"/>
      <c r="AG792" s="23"/>
    </row>
    <row r="793" spans="1:33" s="20" customFormat="1" ht="63" customHeight="1" x14ac:dyDescent="0.2">
      <c r="A793" s="21" t="s">
        <v>331</v>
      </c>
      <c r="B793" s="22">
        <v>83101500</v>
      </c>
      <c r="C793" s="23" t="s">
        <v>3023</v>
      </c>
      <c r="D793" s="24">
        <v>43115</v>
      </c>
      <c r="E793" s="23" t="s">
        <v>340</v>
      </c>
      <c r="F793" s="23" t="s">
        <v>441</v>
      </c>
      <c r="G793" s="23" t="s">
        <v>352</v>
      </c>
      <c r="H793" s="25">
        <v>396811567</v>
      </c>
      <c r="I793" s="25">
        <v>396811567</v>
      </c>
      <c r="J793" s="23" t="s">
        <v>347</v>
      </c>
      <c r="K793" s="23" t="s">
        <v>45</v>
      </c>
      <c r="L793" s="22" t="s">
        <v>2956</v>
      </c>
      <c r="M793" s="22" t="s">
        <v>2957</v>
      </c>
      <c r="N793" s="21">
        <v>3839109</v>
      </c>
      <c r="O793" s="26" t="s">
        <v>2958</v>
      </c>
      <c r="P793" s="23" t="s">
        <v>2974</v>
      </c>
      <c r="Q793" s="23" t="s">
        <v>3022</v>
      </c>
      <c r="R793" s="23" t="s">
        <v>2975</v>
      </c>
      <c r="S793" s="23" t="s">
        <v>2976</v>
      </c>
      <c r="T793" s="23" t="s">
        <v>3019</v>
      </c>
      <c r="U793" s="22" t="s">
        <v>3020</v>
      </c>
      <c r="V793" s="22"/>
      <c r="W793" s="27"/>
      <c r="X793" s="28"/>
      <c r="Y793" s="23"/>
      <c r="Z793" s="23"/>
      <c r="AA793" s="29" t="str">
        <f t="shared" si="12"/>
        <v/>
      </c>
      <c r="AB793" s="22"/>
      <c r="AC793" s="22"/>
      <c r="AD793" s="22"/>
      <c r="AE793" s="22"/>
      <c r="AF793" s="23"/>
      <c r="AG793" s="23"/>
    </row>
    <row r="794" spans="1:33" s="20" customFormat="1" ht="63" customHeight="1" x14ac:dyDescent="0.2">
      <c r="A794" s="21" t="s">
        <v>331</v>
      </c>
      <c r="B794" s="22">
        <v>80101506</v>
      </c>
      <c r="C794" s="23" t="s">
        <v>3024</v>
      </c>
      <c r="D794" s="24">
        <v>43115</v>
      </c>
      <c r="E794" s="23" t="s">
        <v>340</v>
      </c>
      <c r="F794" s="23" t="s">
        <v>353</v>
      </c>
      <c r="G794" s="23" t="s">
        <v>352</v>
      </c>
      <c r="H794" s="25">
        <v>200000000</v>
      </c>
      <c r="I794" s="25">
        <v>200000000</v>
      </c>
      <c r="J794" s="23" t="s">
        <v>347</v>
      </c>
      <c r="K794" s="23" t="s">
        <v>45</v>
      </c>
      <c r="L794" s="22" t="s">
        <v>2956</v>
      </c>
      <c r="M794" s="22" t="s">
        <v>2957</v>
      </c>
      <c r="N794" s="21">
        <v>3839109</v>
      </c>
      <c r="O794" s="26" t="s">
        <v>2958</v>
      </c>
      <c r="P794" s="23" t="s">
        <v>3025</v>
      </c>
      <c r="Q794" s="23" t="s">
        <v>3026</v>
      </c>
      <c r="R794" s="23" t="s">
        <v>3027</v>
      </c>
      <c r="S794" s="23" t="s">
        <v>3028</v>
      </c>
      <c r="T794" s="23" t="s">
        <v>3029</v>
      </c>
      <c r="U794" s="22" t="s">
        <v>3030</v>
      </c>
      <c r="V794" s="22"/>
      <c r="W794" s="27"/>
      <c r="X794" s="28"/>
      <c r="Y794" s="23"/>
      <c r="Z794" s="23"/>
      <c r="AA794" s="29" t="str">
        <f t="shared" si="12"/>
        <v/>
      </c>
      <c r="AB794" s="22"/>
      <c r="AC794" s="22"/>
      <c r="AD794" s="22"/>
      <c r="AE794" s="22"/>
      <c r="AF794" s="23"/>
      <c r="AG794" s="23"/>
    </row>
    <row r="795" spans="1:33" s="20" customFormat="1" ht="63" customHeight="1" x14ac:dyDescent="0.2">
      <c r="A795" s="21" t="s">
        <v>331</v>
      </c>
      <c r="B795" s="22">
        <v>76122001</v>
      </c>
      <c r="C795" s="23" t="s">
        <v>3031</v>
      </c>
      <c r="D795" s="24">
        <v>43115</v>
      </c>
      <c r="E795" s="23" t="s">
        <v>340</v>
      </c>
      <c r="F795" s="23" t="s">
        <v>441</v>
      </c>
      <c r="G795" s="23" t="s">
        <v>352</v>
      </c>
      <c r="H795" s="25">
        <v>300000000</v>
      </c>
      <c r="I795" s="25">
        <v>300000000</v>
      </c>
      <c r="J795" s="23" t="s">
        <v>347</v>
      </c>
      <c r="K795" s="23" t="s">
        <v>45</v>
      </c>
      <c r="L795" s="22" t="s">
        <v>2956</v>
      </c>
      <c r="M795" s="22" t="s">
        <v>2957</v>
      </c>
      <c r="N795" s="21">
        <v>3839109</v>
      </c>
      <c r="O795" s="26" t="s">
        <v>2958</v>
      </c>
      <c r="P795" s="23" t="s">
        <v>3032</v>
      </c>
      <c r="Q795" s="23" t="s">
        <v>3033</v>
      </c>
      <c r="R795" s="23" t="s">
        <v>3034</v>
      </c>
      <c r="S795" s="23" t="s">
        <v>3035</v>
      </c>
      <c r="T795" s="23" t="s">
        <v>3036</v>
      </c>
      <c r="U795" s="22" t="s">
        <v>3037</v>
      </c>
      <c r="V795" s="22"/>
      <c r="W795" s="27"/>
      <c r="X795" s="28"/>
      <c r="Y795" s="23"/>
      <c r="Z795" s="23"/>
      <c r="AA795" s="29" t="str">
        <f t="shared" si="12"/>
        <v/>
      </c>
      <c r="AB795" s="22"/>
      <c r="AC795" s="22"/>
      <c r="AD795" s="22"/>
      <c r="AE795" s="22"/>
      <c r="AF795" s="23"/>
      <c r="AG795" s="23"/>
    </row>
    <row r="796" spans="1:33" s="20" customFormat="1" ht="63" customHeight="1" x14ac:dyDescent="0.2">
      <c r="A796" s="21" t="s">
        <v>331</v>
      </c>
      <c r="B796" s="22">
        <v>83101500</v>
      </c>
      <c r="C796" s="23" t="s">
        <v>3038</v>
      </c>
      <c r="D796" s="24">
        <v>43115</v>
      </c>
      <c r="E796" s="23" t="s">
        <v>340</v>
      </c>
      <c r="F796" s="23" t="s">
        <v>441</v>
      </c>
      <c r="G796" s="23" t="s">
        <v>352</v>
      </c>
      <c r="H796" s="25">
        <v>528415000</v>
      </c>
      <c r="I796" s="25">
        <v>528415000</v>
      </c>
      <c r="J796" s="23" t="s">
        <v>347</v>
      </c>
      <c r="K796" s="23" t="s">
        <v>45</v>
      </c>
      <c r="L796" s="22" t="s">
        <v>2956</v>
      </c>
      <c r="M796" s="22" t="s">
        <v>2957</v>
      </c>
      <c r="N796" s="21">
        <v>3839109</v>
      </c>
      <c r="O796" s="26" t="s">
        <v>2958</v>
      </c>
      <c r="P796" s="23" t="s">
        <v>3039</v>
      </c>
      <c r="Q796" s="23" t="s">
        <v>3040</v>
      </c>
      <c r="R796" s="23" t="s">
        <v>3041</v>
      </c>
      <c r="S796" s="23" t="s">
        <v>3042</v>
      </c>
      <c r="T796" s="23" t="s">
        <v>3043</v>
      </c>
      <c r="U796" s="22" t="s">
        <v>3044</v>
      </c>
      <c r="V796" s="22"/>
      <c r="W796" s="27"/>
      <c r="X796" s="28"/>
      <c r="Y796" s="23"/>
      <c r="Z796" s="23"/>
      <c r="AA796" s="29" t="str">
        <f t="shared" si="12"/>
        <v/>
      </c>
      <c r="AB796" s="22"/>
      <c r="AC796" s="22"/>
      <c r="AD796" s="22"/>
      <c r="AE796" s="22"/>
      <c r="AF796" s="23"/>
      <c r="AG796" s="23"/>
    </row>
    <row r="797" spans="1:33" s="20" customFormat="1" ht="63" customHeight="1" x14ac:dyDescent="0.2">
      <c r="A797" s="21" t="s">
        <v>331</v>
      </c>
      <c r="B797" s="22">
        <v>47101531</v>
      </c>
      <c r="C797" s="23" t="s">
        <v>3045</v>
      </c>
      <c r="D797" s="24">
        <v>43115</v>
      </c>
      <c r="E797" s="23" t="s">
        <v>340</v>
      </c>
      <c r="F797" s="23" t="s">
        <v>441</v>
      </c>
      <c r="G797" s="23" t="s">
        <v>352</v>
      </c>
      <c r="H797" s="25">
        <v>800000000</v>
      </c>
      <c r="I797" s="25">
        <v>800000000</v>
      </c>
      <c r="J797" s="23" t="s">
        <v>347</v>
      </c>
      <c r="K797" s="23" t="s">
        <v>45</v>
      </c>
      <c r="L797" s="22" t="s">
        <v>2956</v>
      </c>
      <c r="M797" s="22" t="s">
        <v>2957</v>
      </c>
      <c r="N797" s="21">
        <v>3839109</v>
      </c>
      <c r="O797" s="26" t="s">
        <v>2958</v>
      </c>
      <c r="P797" s="23" t="s">
        <v>3039</v>
      </c>
      <c r="Q797" s="23" t="s">
        <v>3040</v>
      </c>
      <c r="R797" s="23" t="s">
        <v>3041</v>
      </c>
      <c r="S797" s="23" t="s">
        <v>3042</v>
      </c>
      <c r="T797" s="23" t="s">
        <v>3043</v>
      </c>
      <c r="U797" s="22" t="s">
        <v>3044</v>
      </c>
      <c r="V797" s="22"/>
      <c r="W797" s="27"/>
      <c r="X797" s="28"/>
      <c r="Y797" s="23"/>
      <c r="Z797" s="23"/>
      <c r="AA797" s="29" t="str">
        <f t="shared" si="12"/>
        <v/>
      </c>
      <c r="AB797" s="22"/>
      <c r="AC797" s="22"/>
      <c r="AD797" s="22"/>
      <c r="AE797" s="22"/>
      <c r="AF797" s="23"/>
      <c r="AG797" s="23"/>
    </row>
    <row r="798" spans="1:33" s="20" customFormat="1" ht="63" customHeight="1" x14ac:dyDescent="0.2">
      <c r="A798" s="21" t="s">
        <v>331</v>
      </c>
      <c r="B798" s="22">
        <v>80101506</v>
      </c>
      <c r="C798" s="23" t="s">
        <v>3046</v>
      </c>
      <c r="D798" s="24">
        <v>43115</v>
      </c>
      <c r="E798" s="23" t="s">
        <v>341</v>
      </c>
      <c r="F798" s="23" t="s">
        <v>677</v>
      </c>
      <c r="G798" s="23" t="s">
        <v>768</v>
      </c>
      <c r="H798" s="25">
        <v>5000000000</v>
      </c>
      <c r="I798" s="25">
        <v>5000000000</v>
      </c>
      <c r="J798" s="23" t="s">
        <v>347</v>
      </c>
      <c r="K798" s="23" t="s">
        <v>45</v>
      </c>
      <c r="L798" s="22" t="s">
        <v>2956</v>
      </c>
      <c r="M798" s="22" t="s">
        <v>2957</v>
      </c>
      <c r="N798" s="21">
        <v>3839109</v>
      </c>
      <c r="O798" s="26" t="s">
        <v>2958</v>
      </c>
      <c r="P798" s="23" t="s">
        <v>3047</v>
      </c>
      <c r="Q798" s="23" t="s">
        <v>2989</v>
      </c>
      <c r="R798" s="23" t="s">
        <v>2990</v>
      </c>
      <c r="S798" s="23" t="s">
        <v>2991</v>
      </c>
      <c r="T798" s="23" t="s">
        <v>3048</v>
      </c>
      <c r="U798" s="22" t="s">
        <v>3049</v>
      </c>
      <c r="V798" s="22"/>
      <c r="W798" s="27"/>
      <c r="X798" s="28"/>
      <c r="Y798" s="23"/>
      <c r="Z798" s="23"/>
      <c r="AA798" s="29" t="str">
        <f t="shared" si="12"/>
        <v/>
      </c>
      <c r="AB798" s="22"/>
      <c r="AC798" s="22"/>
      <c r="AD798" s="22" t="s">
        <v>3050</v>
      </c>
      <c r="AE798" s="22"/>
      <c r="AF798" s="23"/>
      <c r="AG798" s="23"/>
    </row>
    <row r="799" spans="1:33" s="20" customFormat="1" ht="63" customHeight="1" x14ac:dyDescent="0.2">
      <c r="A799" s="21" t="s">
        <v>331</v>
      </c>
      <c r="B799" s="22">
        <v>76122001</v>
      </c>
      <c r="C799" s="23" t="s">
        <v>3051</v>
      </c>
      <c r="D799" s="24">
        <v>43115</v>
      </c>
      <c r="E799" s="23" t="s">
        <v>341</v>
      </c>
      <c r="F799" s="23" t="s">
        <v>677</v>
      </c>
      <c r="G799" s="23" t="s">
        <v>768</v>
      </c>
      <c r="H799" s="25">
        <v>6000000000</v>
      </c>
      <c r="I799" s="25">
        <v>6000000000</v>
      </c>
      <c r="J799" s="23" t="s">
        <v>347</v>
      </c>
      <c r="K799" s="23" t="s">
        <v>45</v>
      </c>
      <c r="L799" s="22" t="s">
        <v>2956</v>
      </c>
      <c r="M799" s="22" t="s">
        <v>2957</v>
      </c>
      <c r="N799" s="21">
        <v>3839109</v>
      </c>
      <c r="O799" s="26" t="s">
        <v>2958</v>
      </c>
      <c r="P799" s="23" t="s">
        <v>3032</v>
      </c>
      <c r="Q799" s="23" t="s">
        <v>3052</v>
      </c>
      <c r="R799" s="23" t="s">
        <v>3034</v>
      </c>
      <c r="S799" s="23" t="s">
        <v>3035</v>
      </c>
      <c r="T799" s="23" t="s">
        <v>3036</v>
      </c>
      <c r="U799" s="22" t="s">
        <v>3037</v>
      </c>
      <c r="V799" s="22"/>
      <c r="W799" s="27"/>
      <c r="X799" s="28"/>
      <c r="Y799" s="23"/>
      <c r="Z799" s="23"/>
      <c r="AA799" s="29" t="str">
        <f t="shared" si="12"/>
        <v/>
      </c>
      <c r="AB799" s="22"/>
      <c r="AC799" s="22"/>
      <c r="AD799" s="22" t="s">
        <v>3050</v>
      </c>
      <c r="AE799" s="22"/>
      <c r="AF799" s="23"/>
      <c r="AG799" s="23"/>
    </row>
    <row r="800" spans="1:33" s="20" customFormat="1" ht="63" customHeight="1" x14ac:dyDescent="0.2">
      <c r="A800" s="21" t="s">
        <v>331</v>
      </c>
      <c r="B800" s="22">
        <v>83101500</v>
      </c>
      <c r="C800" s="23" t="s">
        <v>3053</v>
      </c>
      <c r="D800" s="24">
        <v>43101</v>
      </c>
      <c r="E800" s="23" t="s">
        <v>341</v>
      </c>
      <c r="F800" s="23" t="s">
        <v>677</v>
      </c>
      <c r="G800" s="23" t="s">
        <v>768</v>
      </c>
      <c r="H800" s="25">
        <v>1577967326</v>
      </c>
      <c r="I800" s="25">
        <v>1577967326</v>
      </c>
      <c r="J800" s="23" t="s">
        <v>347</v>
      </c>
      <c r="K800" s="23" t="s">
        <v>45</v>
      </c>
      <c r="L800" s="22" t="s">
        <v>2956</v>
      </c>
      <c r="M800" s="22" t="s">
        <v>2957</v>
      </c>
      <c r="N800" s="21">
        <v>3839109</v>
      </c>
      <c r="O800" s="26" t="s">
        <v>2958</v>
      </c>
      <c r="P800" s="23" t="s">
        <v>2974</v>
      </c>
      <c r="Q800" s="23" t="s">
        <v>3022</v>
      </c>
      <c r="R800" s="23" t="s">
        <v>2975</v>
      </c>
      <c r="S800" s="23" t="s">
        <v>2976</v>
      </c>
      <c r="T800" s="23" t="s">
        <v>3019</v>
      </c>
      <c r="U800" s="22" t="s">
        <v>3020</v>
      </c>
      <c r="V800" s="22"/>
      <c r="W800" s="27"/>
      <c r="X800" s="28"/>
      <c r="Y800" s="23"/>
      <c r="Z800" s="23"/>
      <c r="AA800" s="29" t="str">
        <f t="shared" si="12"/>
        <v/>
      </c>
      <c r="AB800" s="22"/>
      <c r="AC800" s="22"/>
      <c r="AD800" s="22" t="s">
        <v>3050</v>
      </c>
      <c r="AE800" s="22"/>
      <c r="AF800" s="23"/>
      <c r="AG800" s="23"/>
    </row>
    <row r="801" spans="1:33" s="20" customFormat="1" ht="63" customHeight="1" x14ac:dyDescent="0.2">
      <c r="A801" s="21" t="s">
        <v>331</v>
      </c>
      <c r="B801" s="22">
        <v>83101500</v>
      </c>
      <c r="C801" s="23" t="s">
        <v>3054</v>
      </c>
      <c r="D801" s="24">
        <v>43101</v>
      </c>
      <c r="E801" s="23" t="s">
        <v>341</v>
      </c>
      <c r="F801" s="23" t="s">
        <v>677</v>
      </c>
      <c r="G801" s="23" t="s">
        <v>768</v>
      </c>
      <c r="H801" s="25">
        <v>1531246880</v>
      </c>
      <c r="I801" s="25">
        <v>1531246880</v>
      </c>
      <c r="J801" s="23" t="s">
        <v>347</v>
      </c>
      <c r="K801" s="23" t="s">
        <v>45</v>
      </c>
      <c r="L801" s="22" t="s">
        <v>2956</v>
      </c>
      <c r="M801" s="22" t="s">
        <v>2957</v>
      </c>
      <c r="N801" s="21">
        <v>3839109</v>
      </c>
      <c r="O801" s="26" t="s">
        <v>2958</v>
      </c>
      <c r="P801" s="23" t="s">
        <v>2974</v>
      </c>
      <c r="Q801" s="23" t="s">
        <v>3022</v>
      </c>
      <c r="R801" s="23" t="s">
        <v>2975</v>
      </c>
      <c r="S801" s="23" t="s">
        <v>2976</v>
      </c>
      <c r="T801" s="23" t="s">
        <v>3019</v>
      </c>
      <c r="U801" s="22" t="s">
        <v>3020</v>
      </c>
      <c r="V801" s="22"/>
      <c r="W801" s="27"/>
      <c r="X801" s="28"/>
      <c r="Y801" s="23"/>
      <c r="Z801" s="23"/>
      <c r="AA801" s="29" t="str">
        <f t="shared" si="12"/>
        <v/>
      </c>
      <c r="AB801" s="22"/>
      <c r="AC801" s="22"/>
      <c r="AD801" s="22" t="s">
        <v>3050</v>
      </c>
      <c r="AE801" s="22"/>
      <c r="AF801" s="23"/>
      <c r="AG801" s="23"/>
    </row>
    <row r="802" spans="1:33" s="20" customFormat="1" ht="63" customHeight="1" x14ac:dyDescent="0.2">
      <c r="A802" s="21" t="s">
        <v>331</v>
      </c>
      <c r="B802" s="22">
        <v>83101500</v>
      </c>
      <c r="C802" s="23" t="s">
        <v>3055</v>
      </c>
      <c r="D802" s="24">
        <v>43101</v>
      </c>
      <c r="E802" s="23" t="s">
        <v>341</v>
      </c>
      <c r="F802" s="23" t="s">
        <v>677</v>
      </c>
      <c r="G802" s="23" t="s">
        <v>768</v>
      </c>
      <c r="H802" s="25">
        <v>1877480013</v>
      </c>
      <c r="I802" s="25">
        <v>1877480013</v>
      </c>
      <c r="J802" s="23" t="s">
        <v>347</v>
      </c>
      <c r="K802" s="23" t="s">
        <v>45</v>
      </c>
      <c r="L802" s="22" t="s">
        <v>2956</v>
      </c>
      <c r="M802" s="22" t="s">
        <v>2957</v>
      </c>
      <c r="N802" s="21">
        <v>3839109</v>
      </c>
      <c r="O802" s="26" t="s">
        <v>2958</v>
      </c>
      <c r="P802" s="23" t="s">
        <v>2974</v>
      </c>
      <c r="Q802" s="23" t="s">
        <v>3022</v>
      </c>
      <c r="R802" s="23" t="s">
        <v>2975</v>
      </c>
      <c r="S802" s="23" t="s">
        <v>2976</v>
      </c>
      <c r="T802" s="23" t="s">
        <v>3019</v>
      </c>
      <c r="U802" s="22" t="s">
        <v>3020</v>
      </c>
      <c r="V802" s="22"/>
      <c r="W802" s="27"/>
      <c r="X802" s="28"/>
      <c r="Y802" s="23"/>
      <c r="Z802" s="23"/>
      <c r="AA802" s="29" t="str">
        <f t="shared" si="12"/>
        <v/>
      </c>
      <c r="AB802" s="22"/>
      <c r="AC802" s="22"/>
      <c r="AD802" s="22" t="s">
        <v>3050</v>
      </c>
      <c r="AE802" s="22"/>
      <c r="AF802" s="23"/>
      <c r="AG802" s="23"/>
    </row>
    <row r="803" spans="1:33" s="20" customFormat="1" ht="63" customHeight="1" x14ac:dyDescent="0.2">
      <c r="A803" s="21" t="s">
        <v>331</v>
      </c>
      <c r="B803" s="22">
        <v>83101500</v>
      </c>
      <c r="C803" s="23" t="s">
        <v>3056</v>
      </c>
      <c r="D803" s="24">
        <v>43101</v>
      </c>
      <c r="E803" s="23" t="s">
        <v>341</v>
      </c>
      <c r="F803" s="23" t="s">
        <v>677</v>
      </c>
      <c r="G803" s="23" t="s">
        <v>768</v>
      </c>
      <c r="H803" s="25">
        <v>1657631630</v>
      </c>
      <c r="I803" s="25">
        <v>1657631630</v>
      </c>
      <c r="J803" s="23" t="s">
        <v>347</v>
      </c>
      <c r="K803" s="23" t="s">
        <v>45</v>
      </c>
      <c r="L803" s="22" t="s">
        <v>2956</v>
      </c>
      <c r="M803" s="22" t="s">
        <v>2957</v>
      </c>
      <c r="N803" s="21">
        <v>3839109</v>
      </c>
      <c r="O803" s="26" t="s">
        <v>2958</v>
      </c>
      <c r="P803" s="23" t="s">
        <v>2974</v>
      </c>
      <c r="Q803" s="23" t="s">
        <v>3022</v>
      </c>
      <c r="R803" s="23" t="s">
        <v>2975</v>
      </c>
      <c r="S803" s="23" t="s">
        <v>2976</v>
      </c>
      <c r="T803" s="23" t="s">
        <v>3019</v>
      </c>
      <c r="U803" s="22" t="s">
        <v>3020</v>
      </c>
      <c r="V803" s="22"/>
      <c r="W803" s="27"/>
      <c r="X803" s="28"/>
      <c r="Y803" s="23"/>
      <c r="Z803" s="23"/>
      <c r="AA803" s="29" t="str">
        <f t="shared" si="12"/>
        <v/>
      </c>
      <c r="AB803" s="22"/>
      <c r="AC803" s="22"/>
      <c r="AD803" s="22" t="s">
        <v>3050</v>
      </c>
      <c r="AE803" s="22"/>
      <c r="AF803" s="23"/>
      <c r="AG803" s="23"/>
    </row>
    <row r="804" spans="1:33" s="20" customFormat="1" ht="63" customHeight="1" x14ac:dyDescent="0.2">
      <c r="A804" s="21" t="s">
        <v>331</v>
      </c>
      <c r="B804" s="22">
        <v>83101500</v>
      </c>
      <c r="C804" s="23" t="s">
        <v>3057</v>
      </c>
      <c r="D804" s="24">
        <v>43101</v>
      </c>
      <c r="E804" s="23" t="s">
        <v>341</v>
      </c>
      <c r="F804" s="23" t="s">
        <v>677</v>
      </c>
      <c r="G804" s="23" t="s">
        <v>768</v>
      </c>
      <c r="H804" s="25">
        <v>938907298</v>
      </c>
      <c r="I804" s="25">
        <v>938907298</v>
      </c>
      <c r="J804" s="23" t="s">
        <v>347</v>
      </c>
      <c r="K804" s="23" t="s">
        <v>45</v>
      </c>
      <c r="L804" s="22" t="s">
        <v>2956</v>
      </c>
      <c r="M804" s="22" t="s">
        <v>2957</v>
      </c>
      <c r="N804" s="21">
        <v>3839109</v>
      </c>
      <c r="O804" s="26" t="s">
        <v>2958</v>
      </c>
      <c r="P804" s="23" t="s">
        <v>3039</v>
      </c>
      <c r="Q804" s="23" t="s">
        <v>3058</v>
      </c>
      <c r="R804" s="23" t="s">
        <v>3041</v>
      </c>
      <c r="S804" s="23" t="s">
        <v>3042</v>
      </c>
      <c r="T804" s="23" t="s">
        <v>3059</v>
      </c>
      <c r="U804" s="22" t="s">
        <v>3060</v>
      </c>
      <c r="V804" s="22"/>
      <c r="W804" s="27"/>
      <c r="X804" s="28"/>
      <c r="Y804" s="23"/>
      <c r="Z804" s="23"/>
      <c r="AA804" s="29" t="str">
        <f t="shared" si="12"/>
        <v/>
      </c>
      <c r="AB804" s="22"/>
      <c r="AC804" s="22"/>
      <c r="AD804" s="22" t="s">
        <v>3050</v>
      </c>
      <c r="AE804" s="22"/>
      <c r="AF804" s="23"/>
      <c r="AG804" s="23"/>
    </row>
    <row r="805" spans="1:33" s="20" customFormat="1" ht="63" customHeight="1" x14ac:dyDescent="0.2">
      <c r="A805" s="21" t="s">
        <v>331</v>
      </c>
      <c r="B805" s="22">
        <v>83101500</v>
      </c>
      <c r="C805" s="23" t="s">
        <v>3061</v>
      </c>
      <c r="D805" s="24">
        <v>43101</v>
      </c>
      <c r="E805" s="23" t="s">
        <v>341</v>
      </c>
      <c r="F805" s="23" t="s">
        <v>677</v>
      </c>
      <c r="G805" s="23" t="s">
        <v>768</v>
      </c>
      <c r="H805" s="25">
        <v>3286221363</v>
      </c>
      <c r="I805" s="25">
        <v>3286221363</v>
      </c>
      <c r="J805" s="23" t="s">
        <v>347</v>
      </c>
      <c r="K805" s="23" t="s">
        <v>45</v>
      </c>
      <c r="L805" s="22" t="s">
        <v>2956</v>
      </c>
      <c r="M805" s="22" t="s">
        <v>2957</v>
      </c>
      <c r="N805" s="21">
        <v>3839109</v>
      </c>
      <c r="O805" s="26" t="s">
        <v>2958</v>
      </c>
      <c r="P805" s="23" t="s">
        <v>3062</v>
      </c>
      <c r="Q805" s="23" t="s">
        <v>3063</v>
      </c>
      <c r="R805" s="23" t="s">
        <v>3064</v>
      </c>
      <c r="S805" s="23" t="s">
        <v>3065</v>
      </c>
      <c r="T805" s="23" t="s">
        <v>3059</v>
      </c>
      <c r="U805" s="22" t="s">
        <v>3060</v>
      </c>
      <c r="V805" s="22"/>
      <c r="W805" s="27"/>
      <c r="X805" s="28"/>
      <c r="Y805" s="23"/>
      <c r="Z805" s="23"/>
      <c r="AA805" s="29" t="str">
        <f t="shared" si="12"/>
        <v/>
      </c>
      <c r="AB805" s="22"/>
      <c r="AC805" s="22"/>
      <c r="AD805" s="22" t="s">
        <v>3050</v>
      </c>
      <c r="AE805" s="22"/>
      <c r="AF805" s="23"/>
      <c r="AG805" s="23"/>
    </row>
    <row r="806" spans="1:33" s="20" customFormat="1" ht="63" customHeight="1" x14ac:dyDescent="0.2">
      <c r="A806" s="21" t="s">
        <v>331</v>
      </c>
      <c r="B806" s="22">
        <v>83101500</v>
      </c>
      <c r="C806" s="23" t="s">
        <v>3066</v>
      </c>
      <c r="D806" s="24">
        <v>43101</v>
      </c>
      <c r="E806" s="23" t="s">
        <v>341</v>
      </c>
      <c r="F806" s="23" t="s">
        <v>677</v>
      </c>
      <c r="G806" s="23" t="s">
        <v>768</v>
      </c>
      <c r="H806" s="25">
        <v>1064273831</v>
      </c>
      <c r="I806" s="25">
        <v>1064273831</v>
      </c>
      <c r="J806" s="23" t="s">
        <v>347</v>
      </c>
      <c r="K806" s="23" t="s">
        <v>45</v>
      </c>
      <c r="L806" s="22" t="s">
        <v>2956</v>
      </c>
      <c r="M806" s="22" t="s">
        <v>2957</v>
      </c>
      <c r="N806" s="21">
        <v>3839109</v>
      </c>
      <c r="O806" s="26" t="s">
        <v>2958</v>
      </c>
      <c r="P806" s="23" t="s">
        <v>3062</v>
      </c>
      <c r="Q806" s="23" t="s">
        <v>3063</v>
      </c>
      <c r="R806" s="23" t="s">
        <v>3064</v>
      </c>
      <c r="S806" s="23" t="s">
        <v>3065</v>
      </c>
      <c r="T806" s="23" t="s">
        <v>3059</v>
      </c>
      <c r="U806" s="22" t="s">
        <v>3060</v>
      </c>
      <c r="V806" s="22"/>
      <c r="W806" s="27"/>
      <c r="X806" s="28"/>
      <c r="Y806" s="23"/>
      <c r="Z806" s="23"/>
      <c r="AA806" s="29" t="str">
        <f t="shared" si="12"/>
        <v/>
      </c>
      <c r="AB806" s="22"/>
      <c r="AC806" s="22"/>
      <c r="AD806" s="22" t="s">
        <v>3050</v>
      </c>
      <c r="AE806" s="22"/>
      <c r="AF806" s="23"/>
      <c r="AG806" s="23"/>
    </row>
    <row r="807" spans="1:33" s="20" customFormat="1" ht="63" customHeight="1" x14ac:dyDescent="0.2">
      <c r="A807" s="21" t="s">
        <v>331</v>
      </c>
      <c r="B807" s="22">
        <v>83101500</v>
      </c>
      <c r="C807" s="23" t="s">
        <v>3067</v>
      </c>
      <c r="D807" s="24">
        <v>43101</v>
      </c>
      <c r="E807" s="23" t="s">
        <v>341</v>
      </c>
      <c r="F807" s="23" t="s">
        <v>677</v>
      </c>
      <c r="G807" s="23" t="s">
        <v>768</v>
      </c>
      <c r="H807" s="25">
        <v>2000000000</v>
      </c>
      <c r="I807" s="25">
        <v>2000000000</v>
      </c>
      <c r="J807" s="23" t="s">
        <v>347</v>
      </c>
      <c r="K807" s="23" t="s">
        <v>45</v>
      </c>
      <c r="L807" s="22" t="s">
        <v>2956</v>
      </c>
      <c r="M807" s="22" t="s">
        <v>2957</v>
      </c>
      <c r="N807" s="21">
        <v>3839109</v>
      </c>
      <c r="O807" s="26" t="s">
        <v>2958</v>
      </c>
      <c r="P807" s="23" t="s">
        <v>3062</v>
      </c>
      <c r="Q807" s="23" t="s">
        <v>3063</v>
      </c>
      <c r="R807" s="23" t="s">
        <v>3064</v>
      </c>
      <c r="S807" s="23" t="s">
        <v>3065</v>
      </c>
      <c r="T807" s="23" t="s">
        <v>3059</v>
      </c>
      <c r="U807" s="22" t="s">
        <v>3060</v>
      </c>
      <c r="V807" s="22"/>
      <c r="W807" s="27"/>
      <c r="X807" s="28"/>
      <c r="Y807" s="23"/>
      <c r="Z807" s="23"/>
      <c r="AA807" s="29" t="str">
        <f t="shared" si="12"/>
        <v/>
      </c>
      <c r="AB807" s="22"/>
      <c r="AC807" s="22"/>
      <c r="AD807" s="22" t="s">
        <v>3050</v>
      </c>
      <c r="AE807" s="22"/>
      <c r="AF807" s="23"/>
      <c r="AG807" s="23"/>
    </row>
    <row r="808" spans="1:33" s="20" customFormat="1" ht="63" customHeight="1" x14ac:dyDescent="0.2">
      <c r="A808" s="21" t="s">
        <v>331</v>
      </c>
      <c r="B808" s="22">
        <v>83101500</v>
      </c>
      <c r="C808" s="23" t="s">
        <v>3068</v>
      </c>
      <c r="D808" s="24">
        <v>43101</v>
      </c>
      <c r="E808" s="23" t="s">
        <v>341</v>
      </c>
      <c r="F808" s="23" t="s">
        <v>677</v>
      </c>
      <c r="G808" s="23" t="s">
        <v>768</v>
      </c>
      <c r="H808" s="25">
        <v>3753231160</v>
      </c>
      <c r="I808" s="25">
        <v>3753231160</v>
      </c>
      <c r="J808" s="23" t="s">
        <v>347</v>
      </c>
      <c r="K808" s="23" t="s">
        <v>45</v>
      </c>
      <c r="L808" s="22" t="s">
        <v>2956</v>
      </c>
      <c r="M808" s="22" t="s">
        <v>2957</v>
      </c>
      <c r="N808" s="21">
        <v>3839109</v>
      </c>
      <c r="O808" s="26" t="s">
        <v>2958</v>
      </c>
      <c r="P808" s="23" t="s">
        <v>3062</v>
      </c>
      <c r="Q808" s="23" t="s">
        <v>3069</v>
      </c>
      <c r="R808" s="23" t="s">
        <v>3064</v>
      </c>
      <c r="S808" s="23" t="s">
        <v>3065</v>
      </c>
      <c r="T808" s="23" t="s">
        <v>3059</v>
      </c>
      <c r="U808" s="22" t="s">
        <v>3060</v>
      </c>
      <c r="V808" s="22"/>
      <c r="W808" s="27"/>
      <c r="X808" s="28"/>
      <c r="Y808" s="23"/>
      <c r="Z808" s="23"/>
      <c r="AA808" s="29" t="str">
        <f t="shared" si="12"/>
        <v/>
      </c>
      <c r="AB808" s="22"/>
      <c r="AC808" s="22"/>
      <c r="AD808" s="22" t="s">
        <v>3050</v>
      </c>
      <c r="AE808" s="22"/>
      <c r="AF808" s="23"/>
      <c r="AG808" s="23"/>
    </row>
    <row r="809" spans="1:33" s="20" customFormat="1" ht="63" customHeight="1" x14ac:dyDescent="0.2">
      <c r="A809" s="21" t="s">
        <v>331</v>
      </c>
      <c r="B809" s="22">
        <v>83101500</v>
      </c>
      <c r="C809" s="23" t="s">
        <v>3070</v>
      </c>
      <c r="D809" s="24">
        <v>43115</v>
      </c>
      <c r="E809" s="23" t="s">
        <v>341</v>
      </c>
      <c r="F809" s="23" t="s">
        <v>677</v>
      </c>
      <c r="G809" s="23" t="s">
        <v>768</v>
      </c>
      <c r="H809" s="25">
        <v>6000000000</v>
      </c>
      <c r="I809" s="25">
        <v>6000000000</v>
      </c>
      <c r="J809" s="23" t="s">
        <v>347</v>
      </c>
      <c r="K809" s="23" t="s">
        <v>45</v>
      </c>
      <c r="L809" s="22" t="s">
        <v>2956</v>
      </c>
      <c r="M809" s="22" t="s">
        <v>2957</v>
      </c>
      <c r="N809" s="21">
        <v>3839109</v>
      </c>
      <c r="O809" s="26" t="s">
        <v>2958</v>
      </c>
      <c r="P809" s="23" t="s">
        <v>3011</v>
      </c>
      <c r="Q809" s="23" t="s">
        <v>3071</v>
      </c>
      <c r="R809" s="23" t="s">
        <v>3013</v>
      </c>
      <c r="S809" s="23" t="s">
        <v>3014</v>
      </c>
      <c r="T809" s="23" t="s">
        <v>3015</v>
      </c>
      <c r="U809" s="22" t="s">
        <v>3016</v>
      </c>
      <c r="V809" s="22"/>
      <c r="W809" s="27"/>
      <c r="X809" s="28"/>
      <c r="Y809" s="23"/>
      <c r="Z809" s="23"/>
      <c r="AA809" s="29" t="str">
        <f t="shared" si="12"/>
        <v/>
      </c>
      <c r="AB809" s="22"/>
      <c r="AC809" s="22"/>
      <c r="AD809" s="22" t="s">
        <v>3050</v>
      </c>
      <c r="AE809" s="22"/>
      <c r="AF809" s="23"/>
      <c r="AG809" s="23"/>
    </row>
    <row r="810" spans="1:33" s="20" customFormat="1" ht="63" customHeight="1" x14ac:dyDescent="0.2">
      <c r="A810" s="21" t="s">
        <v>331</v>
      </c>
      <c r="B810" s="22">
        <v>81101516</v>
      </c>
      <c r="C810" s="23" t="s">
        <v>3072</v>
      </c>
      <c r="D810" s="24">
        <v>43095</v>
      </c>
      <c r="E810" s="23" t="s">
        <v>340</v>
      </c>
      <c r="F810" s="23" t="s">
        <v>1127</v>
      </c>
      <c r="G810" s="23" t="s">
        <v>768</v>
      </c>
      <c r="H810" s="25">
        <v>843836673</v>
      </c>
      <c r="I810" s="25">
        <v>843836673</v>
      </c>
      <c r="J810" s="23" t="s">
        <v>347</v>
      </c>
      <c r="K810" s="23" t="s">
        <v>45</v>
      </c>
      <c r="L810" s="22" t="s">
        <v>2956</v>
      </c>
      <c r="M810" s="22" t="s">
        <v>2957</v>
      </c>
      <c r="N810" s="21">
        <v>3839109</v>
      </c>
      <c r="O810" s="26" t="s">
        <v>2958</v>
      </c>
      <c r="P810" s="23"/>
      <c r="Q810" s="23"/>
      <c r="R810" s="23"/>
      <c r="S810" s="23"/>
      <c r="T810" s="23"/>
      <c r="U810" s="22"/>
      <c r="V810" s="22" t="s">
        <v>3073</v>
      </c>
      <c r="W810" s="27" t="s">
        <v>3074</v>
      </c>
      <c r="X810" s="28">
        <v>43115</v>
      </c>
      <c r="Y810" s="23"/>
      <c r="Z810" s="23"/>
      <c r="AA810" s="29">
        <f t="shared" si="12"/>
        <v>0.33</v>
      </c>
      <c r="AB810" s="22"/>
      <c r="AC810" s="22" t="s">
        <v>313</v>
      </c>
      <c r="AD810" s="22" t="s">
        <v>3050</v>
      </c>
      <c r="AE810" s="22"/>
      <c r="AF810" s="23"/>
      <c r="AG810" s="23"/>
    </row>
    <row r="811" spans="1:33" s="20" customFormat="1" ht="63" customHeight="1" x14ac:dyDescent="0.2">
      <c r="A811" s="21" t="s">
        <v>331</v>
      </c>
      <c r="B811" s="22">
        <v>83101500</v>
      </c>
      <c r="C811" s="23" t="s">
        <v>3075</v>
      </c>
      <c r="D811" s="24">
        <v>43157</v>
      </c>
      <c r="E811" s="23" t="s">
        <v>344</v>
      </c>
      <c r="F811" s="23" t="s">
        <v>677</v>
      </c>
      <c r="G811" s="23" t="s">
        <v>768</v>
      </c>
      <c r="H811" s="25">
        <v>5066290967</v>
      </c>
      <c r="I811" s="25">
        <v>5066290967</v>
      </c>
      <c r="J811" s="23" t="s">
        <v>347</v>
      </c>
      <c r="K811" s="23" t="s">
        <v>45</v>
      </c>
      <c r="L811" s="22" t="s">
        <v>2956</v>
      </c>
      <c r="M811" s="22" t="s">
        <v>2957</v>
      </c>
      <c r="N811" s="21">
        <v>3839109</v>
      </c>
      <c r="O811" s="26" t="s">
        <v>2958</v>
      </c>
      <c r="P811" s="23"/>
      <c r="Q811" s="23"/>
      <c r="R811" s="23"/>
      <c r="S811" s="23"/>
      <c r="T811" s="23"/>
      <c r="U811" s="22"/>
      <c r="V811" s="22" t="s">
        <v>3076</v>
      </c>
      <c r="W811" s="27" t="s">
        <v>3074</v>
      </c>
      <c r="X811" s="28"/>
      <c r="Y811" s="23"/>
      <c r="Z811" s="23"/>
      <c r="AA811" s="29">
        <f t="shared" si="12"/>
        <v>0</v>
      </c>
      <c r="AB811" s="22"/>
      <c r="AC811" s="22" t="s">
        <v>326</v>
      </c>
      <c r="AD811" s="22" t="s">
        <v>3050</v>
      </c>
      <c r="AE811" s="22"/>
      <c r="AF811" s="23"/>
      <c r="AG811" s="23"/>
    </row>
    <row r="812" spans="1:33" s="20" customFormat="1" ht="63" customHeight="1" x14ac:dyDescent="0.2">
      <c r="A812" s="21" t="s">
        <v>331</v>
      </c>
      <c r="B812" s="22" t="s">
        <v>3077</v>
      </c>
      <c r="C812" s="23" t="s">
        <v>3078</v>
      </c>
      <c r="D812" s="24">
        <v>43157</v>
      </c>
      <c r="E812" s="23" t="s">
        <v>341</v>
      </c>
      <c r="F812" s="23" t="s">
        <v>1127</v>
      </c>
      <c r="G812" s="23" t="s">
        <v>768</v>
      </c>
      <c r="H812" s="25" t="s">
        <v>3079</v>
      </c>
      <c r="I812" s="25" t="s">
        <v>3079</v>
      </c>
      <c r="J812" s="23" t="s">
        <v>347</v>
      </c>
      <c r="K812" s="23" t="s">
        <v>45</v>
      </c>
      <c r="L812" s="22" t="s">
        <v>2956</v>
      </c>
      <c r="M812" s="22" t="s">
        <v>2957</v>
      </c>
      <c r="N812" s="21" t="s">
        <v>3080</v>
      </c>
      <c r="O812" s="26" t="s">
        <v>2958</v>
      </c>
      <c r="P812" s="23"/>
      <c r="Q812" s="23"/>
      <c r="R812" s="23"/>
      <c r="S812" s="23"/>
      <c r="T812" s="23"/>
      <c r="U812" s="22"/>
      <c r="V812" s="22" t="s">
        <v>3081</v>
      </c>
      <c r="W812" s="27" t="s">
        <v>3074</v>
      </c>
      <c r="X812" s="28"/>
      <c r="Y812" s="23"/>
      <c r="Z812" s="23"/>
      <c r="AA812" s="29">
        <f t="shared" si="12"/>
        <v>0</v>
      </c>
      <c r="AB812" s="22"/>
      <c r="AC812" s="22" t="s">
        <v>326</v>
      </c>
      <c r="AD812" s="22" t="s">
        <v>3050</v>
      </c>
      <c r="AE812" s="22"/>
      <c r="AF812" s="23"/>
      <c r="AG812" s="23"/>
    </row>
    <row r="813" spans="1:33" s="20" customFormat="1" ht="63" customHeight="1" x14ac:dyDescent="0.2">
      <c r="A813" s="21" t="s">
        <v>331</v>
      </c>
      <c r="B813" s="22" t="s">
        <v>3077</v>
      </c>
      <c r="C813" s="23" t="s">
        <v>3082</v>
      </c>
      <c r="D813" s="24">
        <v>43160</v>
      </c>
      <c r="E813" s="23" t="s">
        <v>345</v>
      </c>
      <c r="F813" s="23" t="s">
        <v>1127</v>
      </c>
      <c r="G813" s="23" t="s">
        <v>768</v>
      </c>
      <c r="H813" s="25">
        <v>936963976</v>
      </c>
      <c r="I813" s="25">
        <v>936963976</v>
      </c>
      <c r="J813" s="23" t="s">
        <v>347</v>
      </c>
      <c r="K813" s="23" t="s">
        <v>45</v>
      </c>
      <c r="L813" s="22" t="s">
        <v>2956</v>
      </c>
      <c r="M813" s="22" t="s">
        <v>2957</v>
      </c>
      <c r="N813" s="21" t="s">
        <v>3080</v>
      </c>
      <c r="O813" s="26" t="s">
        <v>2958</v>
      </c>
      <c r="P813" s="23"/>
      <c r="Q813" s="23"/>
      <c r="R813" s="23"/>
      <c r="S813" s="23"/>
      <c r="T813" s="23"/>
      <c r="U813" s="22"/>
      <c r="V813" s="22" t="s">
        <v>3083</v>
      </c>
      <c r="W813" s="27" t="s">
        <v>3074</v>
      </c>
      <c r="X813" s="28"/>
      <c r="Y813" s="23"/>
      <c r="Z813" s="23"/>
      <c r="AA813" s="29">
        <f t="shared" si="12"/>
        <v>0</v>
      </c>
      <c r="AB813" s="22"/>
      <c r="AC813" s="22" t="s">
        <v>326</v>
      </c>
      <c r="AD813" s="22" t="s">
        <v>3050</v>
      </c>
      <c r="AE813" s="22"/>
      <c r="AF813" s="23"/>
      <c r="AG813" s="23"/>
    </row>
    <row r="814" spans="1:33" s="20" customFormat="1" ht="63" customHeight="1" x14ac:dyDescent="0.2">
      <c r="A814" s="21" t="s">
        <v>3086</v>
      </c>
      <c r="B814" s="22" t="s">
        <v>3087</v>
      </c>
      <c r="C814" s="23" t="s">
        <v>3088</v>
      </c>
      <c r="D814" s="24">
        <v>43136</v>
      </c>
      <c r="E814" s="23" t="s">
        <v>817</v>
      </c>
      <c r="F814" s="23" t="s">
        <v>1127</v>
      </c>
      <c r="G814" s="23" t="s">
        <v>352</v>
      </c>
      <c r="H814" s="25">
        <v>400000000</v>
      </c>
      <c r="I814" s="25">
        <v>400000000</v>
      </c>
      <c r="J814" s="23" t="s">
        <v>347</v>
      </c>
      <c r="K814" s="23" t="s">
        <v>45</v>
      </c>
      <c r="L814" s="22" t="s">
        <v>3089</v>
      </c>
      <c r="M814" s="22" t="s">
        <v>46</v>
      </c>
      <c r="N814" s="21" t="s">
        <v>3090</v>
      </c>
      <c r="O814" s="26" t="s">
        <v>3091</v>
      </c>
      <c r="P814" s="23" t="s">
        <v>3092</v>
      </c>
      <c r="Q814" s="23" t="s">
        <v>3093</v>
      </c>
      <c r="R814" s="23" t="s">
        <v>3092</v>
      </c>
      <c r="S814" s="23" t="s">
        <v>3094</v>
      </c>
      <c r="T814" s="23" t="s">
        <v>3095</v>
      </c>
      <c r="U814" s="22" t="s">
        <v>3095</v>
      </c>
      <c r="V814" s="22"/>
      <c r="W814" s="27"/>
      <c r="X814" s="28"/>
      <c r="Y814" s="23"/>
      <c r="Z814" s="23"/>
      <c r="AA814" s="29" t="str">
        <f t="shared" si="12"/>
        <v/>
      </c>
      <c r="AB814" s="22"/>
      <c r="AC814" s="22"/>
      <c r="AD814" s="22"/>
      <c r="AE814" s="22" t="s">
        <v>3096</v>
      </c>
      <c r="AF814" s="23" t="s">
        <v>47</v>
      </c>
      <c r="AG814" s="23" t="s">
        <v>3097</v>
      </c>
    </row>
    <row r="815" spans="1:33" s="20" customFormat="1" ht="63" customHeight="1" x14ac:dyDescent="0.2">
      <c r="A815" s="21" t="s">
        <v>3086</v>
      </c>
      <c r="B815" s="22" t="s">
        <v>3087</v>
      </c>
      <c r="C815" s="23" t="s">
        <v>3098</v>
      </c>
      <c r="D815" s="24">
        <v>43160</v>
      </c>
      <c r="E815" s="23" t="s">
        <v>340</v>
      </c>
      <c r="F815" s="23" t="s">
        <v>533</v>
      </c>
      <c r="G815" s="23" t="s">
        <v>352</v>
      </c>
      <c r="H815" s="25">
        <v>183218630</v>
      </c>
      <c r="I815" s="25">
        <v>183218630</v>
      </c>
      <c r="J815" s="23" t="s">
        <v>347</v>
      </c>
      <c r="K815" s="23" t="s">
        <v>45</v>
      </c>
      <c r="L815" s="22" t="s">
        <v>3089</v>
      </c>
      <c r="M815" s="22" t="s">
        <v>46</v>
      </c>
      <c r="N815" s="21" t="s">
        <v>3090</v>
      </c>
      <c r="O815" s="26" t="s">
        <v>3091</v>
      </c>
      <c r="P815" s="23" t="s">
        <v>3092</v>
      </c>
      <c r="Q815" s="23" t="s">
        <v>3099</v>
      </c>
      <c r="R815" s="23" t="s">
        <v>3092</v>
      </c>
      <c r="S815" s="23" t="s">
        <v>3094</v>
      </c>
      <c r="T815" s="23" t="s">
        <v>3100</v>
      </c>
      <c r="U815" s="22" t="s">
        <v>3100</v>
      </c>
      <c r="V815" s="22"/>
      <c r="W815" s="27"/>
      <c r="X815" s="28"/>
      <c r="Y815" s="23"/>
      <c r="Z815" s="23"/>
      <c r="AA815" s="29" t="str">
        <f t="shared" si="12"/>
        <v/>
      </c>
      <c r="AB815" s="22"/>
      <c r="AC815" s="22"/>
      <c r="AD815" s="22"/>
      <c r="AE815" s="22" t="s">
        <v>3101</v>
      </c>
      <c r="AF815" s="23" t="s">
        <v>47</v>
      </c>
      <c r="AG815" s="23" t="s">
        <v>3097</v>
      </c>
    </row>
    <row r="816" spans="1:33" s="20" customFormat="1" ht="63" customHeight="1" x14ac:dyDescent="0.2">
      <c r="A816" s="21" t="s">
        <v>3086</v>
      </c>
      <c r="B816" s="22">
        <v>801000000</v>
      </c>
      <c r="C816" s="23" t="s">
        <v>3102</v>
      </c>
      <c r="D816" s="24">
        <v>43137</v>
      </c>
      <c r="E816" s="23" t="s">
        <v>340</v>
      </c>
      <c r="F816" s="23"/>
      <c r="G816" s="23" t="s">
        <v>352</v>
      </c>
      <c r="H816" s="25">
        <v>100000000</v>
      </c>
      <c r="I816" s="25">
        <v>100000000</v>
      </c>
      <c r="J816" s="23" t="s">
        <v>347</v>
      </c>
      <c r="K816" s="23" t="s">
        <v>45</v>
      </c>
      <c r="L816" s="22" t="s">
        <v>3089</v>
      </c>
      <c r="M816" s="22" t="s">
        <v>46</v>
      </c>
      <c r="N816" s="21" t="s">
        <v>3090</v>
      </c>
      <c r="O816" s="26" t="s">
        <v>3091</v>
      </c>
      <c r="P816" s="23" t="s">
        <v>3092</v>
      </c>
      <c r="Q816" s="23" t="s">
        <v>3103</v>
      </c>
      <c r="R816" s="23" t="s">
        <v>3092</v>
      </c>
      <c r="S816" s="23" t="s">
        <v>3094</v>
      </c>
      <c r="T816" s="23" t="s">
        <v>3103</v>
      </c>
      <c r="U816" s="22" t="s">
        <v>3103</v>
      </c>
      <c r="V816" s="22"/>
      <c r="W816" s="27"/>
      <c r="X816" s="28"/>
      <c r="Y816" s="23"/>
      <c r="Z816" s="23"/>
      <c r="AA816" s="29" t="str">
        <f t="shared" si="12"/>
        <v/>
      </c>
      <c r="AB816" s="22"/>
      <c r="AC816" s="22"/>
      <c r="AD816" s="22" t="s">
        <v>3104</v>
      </c>
      <c r="AE816" s="22" t="s">
        <v>3105</v>
      </c>
      <c r="AF816" s="23" t="s">
        <v>47</v>
      </c>
      <c r="AG816" s="23" t="s">
        <v>3097</v>
      </c>
    </row>
    <row r="817" spans="1:33" s="20" customFormat="1" ht="63" customHeight="1" x14ac:dyDescent="0.2">
      <c r="A817" s="21" t="s">
        <v>3086</v>
      </c>
      <c r="B817" s="22">
        <v>801000000</v>
      </c>
      <c r="C817" s="23" t="s">
        <v>3106</v>
      </c>
      <c r="D817" s="24">
        <v>43146</v>
      </c>
      <c r="E817" s="23" t="s">
        <v>817</v>
      </c>
      <c r="F817" s="23" t="s">
        <v>353</v>
      </c>
      <c r="G817" s="23" t="s">
        <v>352</v>
      </c>
      <c r="H817" s="25">
        <v>5859315</v>
      </c>
      <c r="I817" s="25">
        <v>5859315</v>
      </c>
      <c r="J817" s="23" t="s">
        <v>347</v>
      </c>
      <c r="K817" s="23" t="s">
        <v>45</v>
      </c>
      <c r="L817" s="22" t="s">
        <v>3089</v>
      </c>
      <c r="M817" s="22" t="s">
        <v>46</v>
      </c>
      <c r="N817" s="21" t="s">
        <v>3090</v>
      </c>
      <c r="O817" s="26" t="s">
        <v>3091</v>
      </c>
      <c r="P817" s="23" t="s">
        <v>3092</v>
      </c>
      <c r="Q817" s="23" t="s">
        <v>3107</v>
      </c>
      <c r="R817" s="23" t="s">
        <v>3092</v>
      </c>
      <c r="S817" s="23" t="s">
        <v>3094</v>
      </c>
      <c r="T817" s="23" t="s">
        <v>3107</v>
      </c>
      <c r="U817" s="22" t="s">
        <v>3107</v>
      </c>
      <c r="V817" s="22"/>
      <c r="W817" s="27"/>
      <c r="X817" s="28"/>
      <c r="Y817" s="23"/>
      <c r="Z817" s="23"/>
      <c r="AA817" s="29" t="str">
        <f t="shared" si="12"/>
        <v/>
      </c>
      <c r="AB817" s="22"/>
      <c r="AC817" s="22"/>
      <c r="AD817" s="22" t="s">
        <v>3108</v>
      </c>
      <c r="AE817" s="22" t="s">
        <v>3089</v>
      </c>
      <c r="AF817" s="23" t="s">
        <v>47</v>
      </c>
      <c r="AG817" s="23" t="s">
        <v>3109</v>
      </c>
    </row>
    <row r="818" spans="1:33" s="20" customFormat="1" ht="63" customHeight="1" x14ac:dyDescent="0.2">
      <c r="A818" s="21" t="s">
        <v>3086</v>
      </c>
      <c r="B818" s="22">
        <v>20102301</v>
      </c>
      <c r="C818" s="23" t="s">
        <v>3110</v>
      </c>
      <c r="D818" s="24">
        <v>43101</v>
      </c>
      <c r="E818" s="23" t="s">
        <v>341</v>
      </c>
      <c r="F818" s="23" t="s">
        <v>353</v>
      </c>
      <c r="G818" s="23" t="s">
        <v>352</v>
      </c>
      <c r="H818" s="25">
        <v>26437500</v>
      </c>
      <c r="I818" s="25">
        <v>26437500</v>
      </c>
      <c r="J818" s="23" t="s">
        <v>49</v>
      </c>
      <c r="K818" s="23" t="s">
        <v>346</v>
      </c>
      <c r="L818" s="22" t="s">
        <v>3089</v>
      </c>
      <c r="M818" s="22" t="s">
        <v>46</v>
      </c>
      <c r="N818" s="21" t="s">
        <v>3090</v>
      </c>
      <c r="O818" s="26" t="s">
        <v>3091</v>
      </c>
      <c r="P818" s="23"/>
      <c r="Q818" s="23" t="s">
        <v>3111</v>
      </c>
      <c r="R818" s="23" t="s">
        <v>3112</v>
      </c>
      <c r="S818" s="23" t="s">
        <v>45</v>
      </c>
      <c r="T818" s="23" t="s">
        <v>45</v>
      </c>
      <c r="U818" s="22" t="s">
        <v>45</v>
      </c>
      <c r="V818" s="22"/>
      <c r="W818" s="27"/>
      <c r="X818" s="28"/>
      <c r="Y818" s="23"/>
      <c r="Z818" s="23"/>
      <c r="AA818" s="29" t="str">
        <f t="shared" si="12"/>
        <v/>
      </c>
      <c r="AB818" s="22"/>
      <c r="AC818" s="22"/>
      <c r="AD818" s="22" t="s">
        <v>3113</v>
      </c>
      <c r="AE818" s="22" t="s">
        <v>3114</v>
      </c>
      <c r="AF818" s="23" t="s">
        <v>47</v>
      </c>
      <c r="AG818" s="23" t="s">
        <v>3097</v>
      </c>
    </row>
    <row r="819" spans="1:33" s="20" customFormat="1" ht="63" customHeight="1" x14ac:dyDescent="0.2">
      <c r="A819" s="21" t="s">
        <v>3086</v>
      </c>
      <c r="B819" s="22">
        <v>801000000</v>
      </c>
      <c r="C819" s="23" t="s">
        <v>3115</v>
      </c>
      <c r="D819" s="24">
        <v>43282</v>
      </c>
      <c r="E819" s="23" t="s">
        <v>817</v>
      </c>
      <c r="F819" s="23" t="s">
        <v>353</v>
      </c>
      <c r="G819" s="23" t="s">
        <v>352</v>
      </c>
      <c r="H819" s="25">
        <v>5859315</v>
      </c>
      <c r="I819" s="25">
        <v>5859315</v>
      </c>
      <c r="J819" s="23" t="s">
        <v>347</v>
      </c>
      <c r="K819" s="23" t="s">
        <v>45</v>
      </c>
      <c r="L819" s="22" t="s">
        <v>3089</v>
      </c>
      <c r="M819" s="22" t="s">
        <v>46</v>
      </c>
      <c r="N819" s="21" t="s">
        <v>3090</v>
      </c>
      <c r="O819" s="26" t="s">
        <v>3091</v>
      </c>
      <c r="P819" s="23" t="s">
        <v>3092</v>
      </c>
      <c r="Q819" s="23" t="s">
        <v>3107</v>
      </c>
      <c r="R819" s="23" t="s">
        <v>3092</v>
      </c>
      <c r="S819" s="23" t="s">
        <v>3094</v>
      </c>
      <c r="T819" s="23" t="s">
        <v>3107</v>
      </c>
      <c r="U819" s="22" t="s">
        <v>3107</v>
      </c>
      <c r="V819" s="22"/>
      <c r="W819" s="27"/>
      <c r="X819" s="28"/>
      <c r="Y819" s="23"/>
      <c r="Z819" s="23"/>
      <c r="AA819" s="29" t="str">
        <f t="shared" si="12"/>
        <v/>
      </c>
      <c r="AB819" s="22"/>
      <c r="AC819" s="22"/>
      <c r="AD819" s="22" t="s">
        <v>3116</v>
      </c>
      <c r="AE819" s="22" t="s">
        <v>3089</v>
      </c>
      <c r="AF819" s="23" t="s">
        <v>47</v>
      </c>
      <c r="AG819" s="23" t="s">
        <v>3109</v>
      </c>
    </row>
    <row r="820" spans="1:33" s="20" customFormat="1" ht="63" customHeight="1" x14ac:dyDescent="0.2">
      <c r="A820" s="21" t="s">
        <v>3117</v>
      </c>
      <c r="B820" s="22">
        <v>81112217</v>
      </c>
      <c r="C820" s="23" t="s">
        <v>3118</v>
      </c>
      <c r="D820" s="24">
        <v>43297</v>
      </c>
      <c r="E820" s="23" t="s">
        <v>2469</v>
      </c>
      <c r="F820" s="23" t="s">
        <v>837</v>
      </c>
      <c r="G820" s="23" t="s">
        <v>352</v>
      </c>
      <c r="H820" s="25">
        <v>150000000</v>
      </c>
      <c r="I820" s="25">
        <v>150000000</v>
      </c>
      <c r="J820" s="23" t="s">
        <v>347</v>
      </c>
      <c r="K820" s="23" t="s">
        <v>45</v>
      </c>
      <c r="L820" s="22" t="s">
        <v>3119</v>
      </c>
      <c r="M820" s="22" t="s">
        <v>46</v>
      </c>
      <c r="N820" s="21">
        <v>3838625</v>
      </c>
      <c r="O820" s="26" t="s">
        <v>3120</v>
      </c>
      <c r="P820" s="23" t="s">
        <v>3121</v>
      </c>
      <c r="Q820" s="23" t="s">
        <v>3122</v>
      </c>
      <c r="R820" s="23" t="s">
        <v>3123</v>
      </c>
      <c r="S820" s="23" t="s">
        <v>3124</v>
      </c>
      <c r="T820" s="23" t="s">
        <v>3125</v>
      </c>
      <c r="U820" s="22" t="s">
        <v>3126</v>
      </c>
      <c r="V820" s="22"/>
      <c r="W820" s="27"/>
      <c r="X820" s="28"/>
      <c r="Y820" s="23"/>
      <c r="Z820" s="23"/>
      <c r="AA820" s="29" t="str">
        <f t="shared" si="12"/>
        <v/>
      </c>
      <c r="AB820" s="22"/>
      <c r="AC820" s="22"/>
      <c r="AD820" s="22"/>
      <c r="AE820" s="22" t="s">
        <v>3119</v>
      </c>
      <c r="AF820" s="23" t="s">
        <v>47</v>
      </c>
      <c r="AG820" s="23" t="s">
        <v>3127</v>
      </c>
    </row>
    <row r="821" spans="1:33" s="20" customFormat="1" ht="63" customHeight="1" x14ac:dyDescent="0.2">
      <c r="A821" s="21" t="s">
        <v>3117</v>
      </c>
      <c r="B821" s="22">
        <v>60103600</v>
      </c>
      <c r="C821" s="23" t="s">
        <v>3128</v>
      </c>
      <c r="D821" s="24">
        <v>43282</v>
      </c>
      <c r="E821" s="23" t="s">
        <v>342</v>
      </c>
      <c r="F821" s="23" t="s">
        <v>3129</v>
      </c>
      <c r="G821" s="23" t="s">
        <v>352</v>
      </c>
      <c r="H821" s="25">
        <v>53262564</v>
      </c>
      <c r="I821" s="25">
        <v>53262564</v>
      </c>
      <c r="J821" s="23" t="s">
        <v>347</v>
      </c>
      <c r="K821" s="23" t="s">
        <v>45</v>
      </c>
      <c r="L821" s="22" t="s">
        <v>3130</v>
      </c>
      <c r="M821" s="22" t="s">
        <v>46</v>
      </c>
      <c r="N821" s="21">
        <v>3839545</v>
      </c>
      <c r="O821" s="26" t="s">
        <v>3131</v>
      </c>
      <c r="P821" s="23" t="s">
        <v>3121</v>
      </c>
      <c r="Q821" s="23" t="s">
        <v>3132</v>
      </c>
      <c r="R821" s="23" t="s">
        <v>3133</v>
      </c>
      <c r="S821" s="23" t="s">
        <v>3134</v>
      </c>
      <c r="T821" s="23" t="s">
        <v>3135</v>
      </c>
      <c r="U821" s="22" t="s">
        <v>3136</v>
      </c>
      <c r="V821" s="22"/>
      <c r="W821" s="27"/>
      <c r="X821" s="28"/>
      <c r="Y821" s="23"/>
      <c r="Z821" s="23"/>
      <c r="AA821" s="29" t="str">
        <f t="shared" si="12"/>
        <v/>
      </c>
      <c r="AB821" s="22"/>
      <c r="AC821" s="22"/>
      <c r="AD821" s="22"/>
      <c r="AE821" s="22" t="s">
        <v>3137</v>
      </c>
      <c r="AF821" s="23" t="s">
        <v>47</v>
      </c>
      <c r="AG821" s="23" t="s">
        <v>3127</v>
      </c>
    </row>
    <row r="822" spans="1:33" s="20" customFormat="1" ht="63" customHeight="1" x14ac:dyDescent="0.2">
      <c r="A822" s="21" t="s">
        <v>3117</v>
      </c>
      <c r="B822" s="22">
        <v>80111620</v>
      </c>
      <c r="C822" s="23" t="s">
        <v>3138</v>
      </c>
      <c r="D822" s="24">
        <v>43282</v>
      </c>
      <c r="E822" s="23" t="s">
        <v>2431</v>
      </c>
      <c r="F822" s="23" t="s">
        <v>837</v>
      </c>
      <c r="G822" s="23" t="s">
        <v>352</v>
      </c>
      <c r="H822" s="25">
        <v>18024762</v>
      </c>
      <c r="I822" s="25">
        <v>18024762</v>
      </c>
      <c r="J822" s="23" t="s">
        <v>347</v>
      </c>
      <c r="K822" s="23" t="s">
        <v>45</v>
      </c>
      <c r="L822" s="22" t="s">
        <v>3139</v>
      </c>
      <c r="M822" s="22" t="s">
        <v>2604</v>
      </c>
      <c r="N822" s="21">
        <v>3838659</v>
      </c>
      <c r="O822" s="26" t="s">
        <v>3140</v>
      </c>
      <c r="P822" s="23" t="s">
        <v>3121</v>
      </c>
      <c r="Q822" s="23" t="s">
        <v>3141</v>
      </c>
      <c r="R822" s="23" t="s">
        <v>3142</v>
      </c>
      <c r="S822" s="23" t="s">
        <v>3143</v>
      </c>
      <c r="T822" s="23" t="s">
        <v>3144</v>
      </c>
      <c r="U822" s="22" t="s">
        <v>3145</v>
      </c>
      <c r="V822" s="22"/>
      <c r="W822" s="27"/>
      <c r="X822" s="28"/>
      <c r="Y822" s="23"/>
      <c r="Z822" s="23"/>
      <c r="AA822" s="29" t="str">
        <f t="shared" si="12"/>
        <v/>
      </c>
      <c r="AB822" s="22"/>
      <c r="AC822" s="22"/>
      <c r="AD822" s="22"/>
      <c r="AE822" s="22" t="s">
        <v>3139</v>
      </c>
      <c r="AF822" s="23" t="s">
        <v>47</v>
      </c>
      <c r="AG822" s="23" t="s">
        <v>3127</v>
      </c>
    </row>
    <row r="823" spans="1:33" s="20" customFormat="1" ht="63" customHeight="1" x14ac:dyDescent="0.2">
      <c r="A823" s="21" t="s">
        <v>3117</v>
      </c>
      <c r="B823" s="22">
        <v>84111502</v>
      </c>
      <c r="C823" s="23" t="s">
        <v>3146</v>
      </c>
      <c r="D823" s="24">
        <v>43191</v>
      </c>
      <c r="E823" s="23" t="s">
        <v>2431</v>
      </c>
      <c r="F823" s="23" t="s">
        <v>3129</v>
      </c>
      <c r="G823" s="23" t="s">
        <v>352</v>
      </c>
      <c r="H823" s="25">
        <v>20000000</v>
      </c>
      <c r="I823" s="25">
        <v>20000000</v>
      </c>
      <c r="J823" s="23" t="s">
        <v>347</v>
      </c>
      <c r="K823" s="23" t="s">
        <v>45</v>
      </c>
      <c r="L823" s="22" t="s">
        <v>3147</v>
      </c>
      <c r="M823" s="22" t="s">
        <v>46</v>
      </c>
      <c r="N823" s="21" t="s">
        <v>3148</v>
      </c>
      <c r="O823" s="26" t="s">
        <v>3149</v>
      </c>
      <c r="P823" s="23" t="s">
        <v>3121</v>
      </c>
      <c r="Q823" s="23" t="s">
        <v>3132</v>
      </c>
      <c r="R823" s="23" t="s">
        <v>3133</v>
      </c>
      <c r="S823" s="23" t="s">
        <v>3134</v>
      </c>
      <c r="T823" s="23"/>
      <c r="U823" s="22"/>
      <c r="V823" s="22"/>
      <c r="W823" s="27"/>
      <c r="X823" s="28"/>
      <c r="Y823" s="23"/>
      <c r="Z823" s="23"/>
      <c r="AA823" s="29" t="str">
        <f t="shared" si="12"/>
        <v/>
      </c>
      <c r="AB823" s="22"/>
      <c r="AC823" s="22"/>
      <c r="AD823" s="22"/>
      <c r="AE823" s="22" t="s">
        <v>3150</v>
      </c>
      <c r="AF823" s="23" t="s">
        <v>47</v>
      </c>
      <c r="AG823" s="23" t="s">
        <v>3127</v>
      </c>
    </row>
    <row r="824" spans="1:33" s="20" customFormat="1" ht="63" customHeight="1" x14ac:dyDescent="0.2">
      <c r="A824" s="21" t="s">
        <v>3151</v>
      </c>
      <c r="B824" s="22">
        <v>80141607</v>
      </c>
      <c r="C824" s="23" t="s">
        <v>3152</v>
      </c>
      <c r="D824" s="24">
        <v>43115</v>
      </c>
      <c r="E824" s="23" t="s">
        <v>2366</v>
      </c>
      <c r="F824" s="23" t="s">
        <v>353</v>
      </c>
      <c r="G824" s="23" t="s">
        <v>352</v>
      </c>
      <c r="H824" s="25">
        <v>75000000</v>
      </c>
      <c r="I824" s="25">
        <v>75000000</v>
      </c>
      <c r="J824" s="23" t="s">
        <v>347</v>
      </c>
      <c r="K824" s="23" t="s">
        <v>45</v>
      </c>
      <c r="L824" s="22" t="s">
        <v>3153</v>
      </c>
      <c r="M824" s="22" t="s">
        <v>3154</v>
      </c>
      <c r="N824" s="21" t="s">
        <v>3155</v>
      </c>
      <c r="O824" s="26" t="s">
        <v>3156</v>
      </c>
      <c r="P824" s="23" t="s">
        <v>3121</v>
      </c>
      <c r="Q824" s="23"/>
      <c r="R824" s="23"/>
      <c r="S824" s="23"/>
      <c r="T824" s="23"/>
      <c r="U824" s="22"/>
      <c r="V824" s="22"/>
      <c r="W824" s="27"/>
      <c r="X824" s="28"/>
      <c r="Y824" s="23"/>
      <c r="Z824" s="23"/>
      <c r="AA824" s="29" t="str">
        <f t="shared" si="12"/>
        <v/>
      </c>
      <c r="AB824" s="22"/>
      <c r="AC824" s="22"/>
      <c r="AD824" s="22" t="s">
        <v>3157</v>
      </c>
      <c r="AE824" s="22" t="s">
        <v>3158</v>
      </c>
      <c r="AF824" s="23" t="s">
        <v>47</v>
      </c>
      <c r="AG824" s="23" t="s">
        <v>3127</v>
      </c>
    </row>
    <row r="825" spans="1:33" s="20" customFormat="1" ht="63" customHeight="1" x14ac:dyDescent="0.2">
      <c r="A825" s="21" t="s">
        <v>3151</v>
      </c>
      <c r="B825" s="22"/>
      <c r="C825" s="23" t="s">
        <v>3159</v>
      </c>
      <c r="D825" s="24">
        <v>43221</v>
      </c>
      <c r="E825" s="23"/>
      <c r="F825" s="23"/>
      <c r="G825" s="23" t="s">
        <v>352</v>
      </c>
      <c r="H825" s="25">
        <v>25000000</v>
      </c>
      <c r="I825" s="25">
        <v>25000000</v>
      </c>
      <c r="J825" s="23" t="s">
        <v>347</v>
      </c>
      <c r="K825" s="23" t="s">
        <v>45</v>
      </c>
      <c r="L825" s="22" t="s">
        <v>3139</v>
      </c>
      <c r="M825" s="22" t="s">
        <v>2604</v>
      </c>
      <c r="N825" s="21" t="s">
        <v>3160</v>
      </c>
      <c r="O825" s="26" t="s">
        <v>3140</v>
      </c>
      <c r="P825" s="23" t="s">
        <v>3121</v>
      </c>
      <c r="Q825" s="23"/>
      <c r="R825" s="23"/>
      <c r="S825" s="23"/>
      <c r="T825" s="23"/>
      <c r="U825" s="22"/>
      <c r="V825" s="22"/>
      <c r="W825" s="27"/>
      <c r="X825" s="28"/>
      <c r="Y825" s="23"/>
      <c r="Z825" s="23"/>
      <c r="AA825" s="29" t="str">
        <f t="shared" si="12"/>
        <v/>
      </c>
      <c r="AB825" s="22"/>
      <c r="AC825" s="22"/>
      <c r="AD825" s="22" t="s">
        <v>3161</v>
      </c>
      <c r="AE825" s="22"/>
      <c r="AF825" s="23"/>
      <c r="AG825" s="23"/>
    </row>
    <row r="826" spans="1:33" s="20" customFormat="1" ht="63" customHeight="1" x14ac:dyDescent="0.2">
      <c r="A826" s="21" t="s">
        <v>321</v>
      </c>
      <c r="B826" s="22"/>
      <c r="C826" s="23" t="s">
        <v>3162</v>
      </c>
      <c r="D826" s="24">
        <v>43009</v>
      </c>
      <c r="E826" s="23" t="s">
        <v>1616</v>
      </c>
      <c r="F826" s="23" t="s">
        <v>837</v>
      </c>
      <c r="G826" s="23" t="s">
        <v>352</v>
      </c>
      <c r="H826" s="25">
        <v>17000000</v>
      </c>
      <c r="I826" s="25">
        <v>17000000</v>
      </c>
      <c r="J826" s="23" t="s">
        <v>49</v>
      </c>
      <c r="K826" s="23" t="s">
        <v>346</v>
      </c>
      <c r="L826" s="22" t="s">
        <v>3130</v>
      </c>
      <c r="M826" s="22" t="s">
        <v>46</v>
      </c>
      <c r="N826" s="21" t="s">
        <v>3164</v>
      </c>
      <c r="O826" s="26" t="s">
        <v>3131</v>
      </c>
      <c r="P826" s="23" t="s">
        <v>3121</v>
      </c>
      <c r="Q826" s="23" t="s">
        <v>3165</v>
      </c>
      <c r="R826" s="23"/>
      <c r="S826" s="23"/>
      <c r="T826" s="23"/>
      <c r="U826" s="22"/>
      <c r="V826" s="22"/>
      <c r="W826" s="27"/>
      <c r="X826" s="28"/>
      <c r="Y826" s="23"/>
      <c r="Z826" s="23"/>
      <c r="AA826" s="29" t="str">
        <f t="shared" si="12"/>
        <v/>
      </c>
      <c r="AB826" s="22"/>
      <c r="AC826" s="22"/>
      <c r="AD826" s="22" t="s">
        <v>3166</v>
      </c>
      <c r="AE826" s="22" t="s">
        <v>3137</v>
      </c>
      <c r="AF826" s="23" t="s">
        <v>47</v>
      </c>
      <c r="AG826" s="23" t="s">
        <v>3127</v>
      </c>
    </row>
    <row r="827" spans="1:33" s="20" customFormat="1" ht="63" customHeight="1" x14ac:dyDescent="0.2">
      <c r="A827" s="21" t="s">
        <v>318</v>
      </c>
      <c r="B827" s="22">
        <v>80111504</v>
      </c>
      <c r="C827" s="23" t="s">
        <v>3167</v>
      </c>
      <c r="D827" s="24">
        <v>43313</v>
      </c>
      <c r="E827" s="23" t="s">
        <v>486</v>
      </c>
      <c r="F827" s="23" t="s">
        <v>3168</v>
      </c>
      <c r="G827" s="23" t="s">
        <v>352</v>
      </c>
      <c r="H827" s="25">
        <v>12000000</v>
      </c>
      <c r="I827" s="25">
        <v>12000000</v>
      </c>
      <c r="J827" s="23" t="s">
        <v>49</v>
      </c>
      <c r="K827" s="23" t="s">
        <v>346</v>
      </c>
      <c r="L827" s="22" t="s">
        <v>3153</v>
      </c>
      <c r="M827" s="22" t="s">
        <v>3154</v>
      </c>
      <c r="N827" s="21" t="s">
        <v>3155</v>
      </c>
      <c r="O827" s="26" t="s">
        <v>3156</v>
      </c>
      <c r="P827" s="23" t="s">
        <v>3121</v>
      </c>
      <c r="Q827" s="23"/>
      <c r="R827" s="23"/>
      <c r="S827" s="23"/>
      <c r="T827" s="23"/>
      <c r="U827" s="22"/>
      <c r="V827" s="22"/>
      <c r="W827" s="27"/>
      <c r="X827" s="28"/>
      <c r="Y827" s="23"/>
      <c r="Z827" s="23"/>
      <c r="AA827" s="29" t="str">
        <f t="shared" si="12"/>
        <v/>
      </c>
      <c r="AB827" s="22"/>
      <c r="AC827" s="22"/>
      <c r="AD827" s="22" t="s">
        <v>3169</v>
      </c>
      <c r="AE827" s="22" t="s">
        <v>3170</v>
      </c>
      <c r="AF827" s="23" t="s">
        <v>47</v>
      </c>
      <c r="AG827" s="23" t="s">
        <v>3127</v>
      </c>
    </row>
    <row r="828" spans="1:33" s="20" customFormat="1" ht="63" customHeight="1" x14ac:dyDescent="0.2">
      <c r="A828" s="21" t="s">
        <v>318</v>
      </c>
      <c r="B828" s="22"/>
      <c r="C828" s="23" t="s">
        <v>3171</v>
      </c>
      <c r="D828" s="24">
        <v>43344</v>
      </c>
      <c r="E828" s="23" t="s">
        <v>3172</v>
      </c>
      <c r="F828" s="23" t="s">
        <v>837</v>
      </c>
      <c r="G828" s="23" t="s">
        <v>352</v>
      </c>
      <c r="H828" s="25">
        <v>30000000</v>
      </c>
      <c r="I828" s="25">
        <v>30000000</v>
      </c>
      <c r="J828" s="23" t="s">
        <v>347</v>
      </c>
      <c r="K828" s="23" t="s">
        <v>45</v>
      </c>
      <c r="L828" s="22" t="s">
        <v>3139</v>
      </c>
      <c r="M828" s="22" t="s">
        <v>2604</v>
      </c>
      <c r="N828" s="21">
        <v>3838659</v>
      </c>
      <c r="O828" s="26" t="s">
        <v>3140</v>
      </c>
      <c r="P828" s="23" t="s">
        <v>3121</v>
      </c>
      <c r="Q828" s="23"/>
      <c r="R828" s="23"/>
      <c r="S828" s="23"/>
      <c r="T828" s="23"/>
      <c r="U828" s="22"/>
      <c r="V828" s="22"/>
      <c r="W828" s="27"/>
      <c r="X828" s="28"/>
      <c r="Y828" s="23"/>
      <c r="Z828" s="23"/>
      <c r="AA828" s="29" t="str">
        <f t="shared" si="12"/>
        <v/>
      </c>
      <c r="AB828" s="22"/>
      <c r="AC828" s="22"/>
      <c r="AD828" s="22" t="s">
        <v>3169</v>
      </c>
      <c r="AE828" s="22"/>
      <c r="AF828" s="23"/>
      <c r="AG828" s="23"/>
    </row>
    <row r="829" spans="1:33" s="20" customFormat="1" ht="63" customHeight="1" x14ac:dyDescent="0.2">
      <c r="A829" s="21" t="s">
        <v>3173</v>
      </c>
      <c r="B829" s="22">
        <v>92111502</v>
      </c>
      <c r="C829" s="23" t="s">
        <v>3174</v>
      </c>
      <c r="D829" s="24">
        <v>43101</v>
      </c>
      <c r="E829" s="23" t="s">
        <v>343</v>
      </c>
      <c r="F829" s="23" t="s">
        <v>353</v>
      </c>
      <c r="G829" s="23" t="s">
        <v>352</v>
      </c>
      <c r="H829" s="25">
        <v>338594006</v>
      </c>
      <c r="I829" s="25">
        <v>338594006</v>
      </c>
      <c r="J829" s="23" t="s">
        <v>347</v>
      </c>
      <c r="K829" s="23" t="s">
        <v>346</v>
      </c>
      <c r="L829" s="22" t="s">
        <v>3175</v>
      </c>
      <c r="M829" s="22" t="s">
        <v>46</v>
      </c>
      <c r="N829" s="21" t="s">
        <v>3176</v>
      </c>
      <c r="O829" s="26" t="s">
        <v>3177</v>
      </c>
      <c r="P829" s="23" t="s">
        <v>3178</v>
      </c>
      <c r="Q829" s="23" t="s">
        <v>3179</v>
      </c>
      <c r="R829" s="23" t="s">
        <v>3180</v>
      </c>
      <c r="S829" s="23" t="s">
        <v>3181</v>
      </c>
      <c r="T829" s="23" t="s">
        <v>3182</v>
      </c>
      <c r="U829" s="22" t="s">
        <v>3183</v>
      </c>
      <c r="V829" s="22">
        <v>7243</v>
      </c>
      <c r="W829" s="27">
        <v>17896</v>
      </c>
      <c r="X829" s="28">
        <v>42916</v>
      </c>
      <c r="Y829" s="23">
        <v>90011</v>
      </c>
      <c r="Z829" s="23">
        <v>4600006996</v>
      </c>
      <c r="AA829" s="29">
        <f t="shared" si="12"/>
        <v>1</v>
      </c>
      <c r="AB829" s="22" t="s">
        <v>3184</v>
      </c>
      <c r="AC829" s="22" t="s">
        <v>317</v>
      </c>
      <c r="AD829" s="22"/>
      <c r="AE829" s="22" t="s">
        <v>3175</v>
      </c>
      <c r="AF829" s="23" t="s">
        <v>47</v>
      </c>
      <c r="AG829" s="23" t="s">
        <v>3185</v>
      </c>
    </row>
    <row r="830" spans="1:33" s="20" customFormat="1" ht="63" customHeight="1" x14ac:dyDescent="0.2">
      <c r="A830" s="21" t="s">
        <v>3173</v>
      </c>
      <c r="B830" s="22">
        <v>86101810</v>
      </c>
      <c r="C830" s="23" t="s">
        <v>3186</v>
      </c>
      <c r="D830" s="24">
        <v>43160</v>
      </c>
      <c r="E830" s="23" t="s">
        <v>344</v>
      </c>
      <c r="F830" s="23" t="s">
        <v>353</v>
      </c>
      <c r="G830" s="23" t="s">
        <v>352</v>
      </c>
      <c r="H830" s="25">
        <v>300000000</v>
      </c>
      <c r="I830" s="25">
        <v>300000000</v>
      </c>
      <c r="J830" s="23" t="s">
        <v>347</v>
      </c>
      <c r="K830" s="23" t="s">
        <v>45</v>
      </c>
      <c r="L830" s="22" t="s">
        <v>3187</v>
      </c>
      <c r="M830" s="22" t="s">
        <v>46</v>
      </c>
      <c r="N830" s="21" t="s">
        <v>3188</v>
      </c>
      <c r="O830" s="26" t="s">
        <v>3189</v>
      </c>
      <c r="P830" s="23" t="s">
        <v>3190</v>
      </c>
      <c r="Q830" s="23" t="s">
        <v>3191</v>
      </c>
      <c r="R830" s="23" t="s">
        <v>3192</v>
      </c>
      <c r="S830" s="23" t="s">
        <v>3193</v>
      </c>
      <c r="T830" s="23" t="s">
        <v>3194</v>
      </c>
      <c r="U830" s="22" t="s">
        <v>3195</v>
      </c>
      <c r="V830" s="22"/>
      <c r="W830" s="27"/>
      <c r="X830" s="28"/>
      <c r="Y830" s="23"/>
      <c r="Z830" s="23"/>
      <c r="AA830" s="29" t="str">
        <f t="shared" si="12"/>
        <v/>
      </c>
      <c r="AB830" s="22"/>
      <c r="AC830" s="22"/>
      <c r="AD830" s="22"/>
      <c r="AE830" s="22" t="s">
        <v>3196</v>
      </c>
      <c r="AF830" s="23" t="s">
        <v>47</v>
      </c>
      <c r="AG830" s="23" t="s">
        <v>3185</v>
      </c>
    </row>
    <row r="831" spans="1:33" s="20" customFormat="1" ht="63" customHeight="1" x14ac:dyDescent="0.2">
      <c r="A831" s="21" t="s">
        <v>3173</v>
      </c>
      <c r="B831" s="22">
        <v>80141626</v>
      </c>
      <c r="C831" s="23" t="s">
        <v>3197</v>
      </c>
      <c r="D831" s="24">
        <v>43160</v>
      </c>
      <c r="E831" s="23" t="s">
        <v>3198</v>
      </c>
      <c r="F831" s="23" t="s">
        <v>353</v>
      </c>
      <c r="G831" s="23" t="s">
        <v>352</v>
      </c>
      <c r="H831" s="25">
        <v>250000000</v>
      </c>
      <c r="I831" s="25">
        <v>250000000</v>
      </c>
      <c r="J831" s="23" t="s">
        <v>347</v>
      </c>
      <c r="K831" s="23" t="s">
        <v>45</v>
      </c>
      <c r="L831" s="22" t="s">
        <v>3187</v>
      </c>
      <c r="M831" s="22" t="s">
        <v>46</v>
      </c>
      <c r="N831" s="21" t="s">
        <v>3199</v>
      </c>
      <c r="O831" s="26" t="s">
        <v>3189</v>
      </c>
      <c r="P831" s="23" t="s">
        <v>3190</v>
      </c>
      <c r="Q831" s="23" t="s">
        <v>3200</v>
      </c>
      <c r="R831" s="23" t="s">
        <v>3192</v>
      </c>
      <c r="S831" s="23" t="s">
        <v>3193</v>
      </c>
      <c r="T831" s="23" t="s">
        <v>3201</v>
      </c>
      <c r="U831" s="22" t="s">
        <v>3195</v>
      </c>
      <c r="V831" s="22"/>
      <c r="W831" s="27"/>
      <c r="X831" s="28"/>
      <c r="Y831" s="23"/>
      <c r="Z831" s="23"/>
      <c r="AA831" s="29" t="str">
        <f t="shared" si="12"/>
        <v/>
      </c>
      <c r="AB831" s="22"/>
      <c r="AC831" s="22"/>
      <c r="AD831" s="22"/>
      <c r="AE831" s="22" t="s">
        <v>3196</v>
      </c>
      <c r="AF831" s="23" t="s">
        <v>47</v>
      </c>
      <c r="AG831" s="23" t="s">
        <v>3185</v>
      </c>
    </row>
    <row r="832" spans="1:33" s="20" customFormat="1" ht="63" customHeight="1" x14ac:dyDescent="0.2">
      <c r="A832" s="21" t="s">
        <v>3173</v>
      </c>
      <c r="B832" s="22">
        <v>931315503</v>
      </c>
      <c r="C832" s="23" t="s">
        <v>3202</v>
      </c>
      <c r="D832" s="24">
        <v>43132</v>
      </c>
      <c r="E832" s="23" t="s">
        <v>817</v>
      </c>
      <c r="F832" s="23" t="s">
        <v>780</v>
      </c>
      <c r="G832" s="23" t="s">
        <v>352</v>
      </c>
      <c r="H832" s="25">
        <f>123965000-1724</f>
        <v>123963276</v>
      </c>
      <c r="I832" s="25">
        <f>123965000-1724</f>
        <v>123963276</v>
      </c>
      <c r="J832" s="23" t="s">
        <v>347</v>
      </c>
      <c r="K832" s="23" t="s">
        <v>45</v>
      </c>
      <c r="L832" s="22" t="s">
        <v>3187</v>
      </c>
      <c r="M832" s="22" t="s">
        <v>46</v>
      </c>
      <c r="N832" s="21" t="s">
        <v>3188</v>
      </c>
      <c r="O832" s="26" t="s">
        <v>3189</v>
      </c>
      <c r="P832" s="23" t="s">
        <v>3190</v>
      </c>
      <c r="Q832" s="23" t="s">
        <v>3203</v>
      </c>
      <c r="R832" s="23" t="s">
        <v>3192</v>
      </c>
      <c r="S832" s="23" t="s">
        <v>3193</v>
      </c>
      <c r="T832" s="23" t="s">
        <v>3204</v>
      </c>
      <c r="U832" s="22" t="s">
        <v>3195</v>
      </c>
      <c r="V832" s="22"/>
      <c r="W832" s="27"/>
      <c r="X832" s="28"/>
      <c r="Y832" s="23"/>
      <c r="Z832" s="23"/>
      <c r="AA832" s="29" t="str">
        <f t="shared" si="12"/>
        <v/>
      </c>
      <c r="AB832" s="22"/>
      <c r="AC832" s="22"/>
      <c r="AD832" s="22"/>
      <c r="AE832" s="22" t="s">
        <v>3196</v>
      </c>
      <c r="AF832" s="23" t="s">
        <v>47</v>
      </c>
      <c r="AG832" s="23" t="s">
        <v>3185</v>
      </c>
    </row>
    <row r="833" spans="1:33" s="20" customFormat="1" ht="63" customHeight="1" x14ac:dyDescent="0.2">
      <c r="A833" s="21" t="s">
        <v>3173</v>
      </c>
      <c r="B833" s="22">
        <v>92111502</v>
      </c>
      <c r="C833" s="23" t="s">
        <v>3205</v>
      </c>
      <c r="D833" s="24">
        <v>43101</v>
      </c>
      <c r="E833" s="23" t="s">
        <v>342</v>
      </c>
      <c r="F833" s="23" t="s">
        <v>353</v>
      </c>
      <c r="G833" s="23" t="s">
        <v>352</v>
      </c>
      <c r="H833" s="25">
        <v>39836718</v>
      </c>
      <c r="I833" s="25">
        <v>39836718</v>
      </c>
      <c r="J833" s="23" t="s">
        <v>347</v>
      </c>
      <c r="K833" s="23" t="s">
        <v>45</v>
      </c>
      <c r="L833" s="22" t="s">
        <v>3175</v>
      </c>
      <c r="M833" s="22" t="s">
        <v>46</v>
      </c>
      <c r="N833" s="21" t="s">
        <v>3176</v>
      </c>
      <c r="O833" s="26" t="s">
        <v>3177</v>
      </c>
      <c r="P833" s="23" t="s">
        <v>3178</v>
      </c>
      <c r="Q833" s="23" t="s">
        <v>3179</v>
      </c>
      <c r="R833" s="23" t="s">
        <v>3180</v>
      </c>
      <c r="S833" s="23" t="s">
        <v>3181</v>
      </c>
      <c r="T833" s="23" t="s">
        <v>3182</v>
      </c>
      <c r="U833" s="22" t="s">
        <v>3206</v>
      </c>
      <c r="V833" s="22">
        <v>7243</v>
      </c>
      <c r="W833" s="27">
        <v>17920</v>
      </c>
      <c r="X833" s="28"/>
      <c r="Y833" s="23"/>
      <c r="Z833" s="23"/>
      <c r="AA833" s="29">
        <f t="shared" si="12"/>
        <v>0</v>
      </c>
      <c r="AB833" s="22" t="s">
        <v>3207</v>
      </c>
      <c r="AC833" s="22" t="s">
        <v>313</v>
      </c>
      <c r="AD833" s="22"/>
      <c r="AE833" s="22" t="s">
        <v>3208</v>
      </c>
      <c r="AF833" s="23" t="s">
        <v>47</v>
      </c>
      <c r="AG833" s="23" t="s">
        <v>3185</v>
      </c>
    </row>
    <row r="834" spans="1:33" s="20" customFormat="1" ht="63" customHeight="1" x14ac:dyDescent="0.2">
      <c r="A834" s="21" t="s">
        <v>3173</v>
      </c>
      <c r="B834" s="22">
        <v>80111504</v>
      </c>
      <c r="C834" s="23" t="s">
        <v>3209</v>
      </c>
      <c r="D834" s="24">
        <v>43132</v>
      </c>
      <c r="E834" s="23" t="s">
        <v>340</v>
      </c>
      <c r="F834" s="23" t="s">
        <v>353</v>
      </c>
      <c r="G834" s="23" t="s">
        <v>352</v>
      </c>
      <c r="H834" s="25">
        <v>280000000</v>
      </c>
      <c r="I834" s="25">
        <v>280000000</v>
      </c>
      <c r="J834" s="23" t="s">
        <v>347</v>
      </c>
      <c r="K834" s="23" t="s">
        <v>45</v>
      </c>
      <c r="L834" s="22" t="s">
        <v>3187</v>
      </c>
      <c r="M834" s="22" t="s">
        <v>46</v>
      </c>
      <c r="N834" s="21" t="s">
        <v>3188</v>
      </c>
      <c r="O834" s="26" t="s">
        <v>3189</v>
      </c>
      <c r="P834" s="23" t="s">
        <v>3210</v>
      </c>
      <c r="Q834" s="23" t="s">
        <v>3211</v>
      </c>
      <c r="R834" s="23" t="s">
        <v>3212</v>
      </c>
      <c r="S834" s="23"/>
      <c r="T834" s="23" t="s">
        <v>3213</v>
      </c>
      <c r="U834" s="22" t="s">
        <v>3211</v>
      </c>
      <c r="V834" s="22"/>
      <c r="W834" s="27"/>
      <c r="X834" s="28"/>
      <c r="Y834" s="23"/>
      <c r="Z834" s="23"/>
      <c r="AA834" s="29" t="str">
        <f t="shared" si="12"/>
        <v/>
      </c>
      <c r="AB834" s="22"/>
      <c r="AC834" s="22"/>
      <c r="AD834" s="22"/>
      <c r="AE834" s="22" t="s">
        <v>3196</v>
      </c>
      <c r="AF834" s="23" t="s">
        <v>47</v>
      </c>
      <c r="AG834" s="23" t="s">
        <v>3185</v>
      </c>
    </row>
    <row r="835" spans="1:33" s="20" customFormat="1" ht="63" customHeight="1" x14ac:dyDescent="0.2">
      <c r="A835" s="21" t="s">
        <v>3173</v>
      </c>
      <c r="B835" s="22" t="s">
        <v>3214</v>
      </c>
      <c r="C835" s="23" t="s">
        <v>3215</v>
      </c>
      <c r="D835" s="24">
        <v>43101</v>
      </c>
      <c r="E835" s="23" t="s">
        <v>817</v>
      </c>
      <c r="F835" s="23" t="s">
        <v>1102</v>
      </c>
      <c r="G835" s="23" t="s">
        <v>352</v>
      </c>
      <c r="H835" s="25">
        <v>713286000</v>
      </c>
      <c r="I835" s="25">
        <v>713286000</v>
      </c>
      <c r="J835" s="23" t="s">
        <v>347</v>
      </c>
      <c r="K835" s="23" t="s">
        <v>45</v>
      </c>
      <c r="L835" s="22" t="s">
        <v>3175</v>
      </c>
      <c r="M835" s="22" t="s">
        <v>46</v>
      </c>
      <c r="N835" s="21" t="s">
        <v>3176</v>
      </c>
      <c r="O835" s="26" t="s">
        <v>46</v>
      </c>
      <c r="P835" s="23" t="s">
        <v>3178</v>
      </c>
      <c r="Q835" s="23" t="s">
        <v>3216</v>
      </c>
      <c r="R835" s="23" t="s">
        <v>3192</v>
      </c>
      <c r="S835" s="23" t="s">
        <v>3217</v>
      </c>
      <c r="T835" s="23" t="s">
        <v>3218</v>
      </c>
      <c r="U835" s="22"/>
      <c r="V835" s="22"/>
      <c r="W835" s="27"/>
      <c r="X835" s="28"/>
      <c r="Y835" s="23"/>
      <c r="Z835" s="23"/>
      <c r="AA835" s="29" t="str">
        <f t="shared" si="12"/>
        <v/>
      </c>
      <c r="AB835" s="22"/>
      <c r="AC835" s="22"/>
      <c r="AD835" s="22"/>
      <c r="AE835" s="22" t="s">
        <v>3175</v>
      </c>
      <c r="AF835" s="23" t="s">
        <v>47</v>
      </c>
      <c r="AG835" s="23" t="s">
        <v>3185</v>
      </c>
    </row>
    <row r="836" spans="1:33" s="20" customFormat="1" ht="63" customHeight="1" x14ac:dyDescent="0.2">
      <c r="A836" s="21" t="s">
        <v>3151</v>
      </c>
      <c r="B836" s="22">
        <v>86131504</v>
      </c>
      <c r="C836" s="23" t="s">
        <v>3219</v>
      </c>
      <c r="D836" s="24">
        <v>43122</v>
      </c>
      <c r="E836" s="23" t="s">
        <v>2366</v>
      </c>
      <c r="F836" s="23" t="s">
        <v>353</v>
      </c>
      <c r="G836" s="23" t="s">
        <v>352</v>
      </c>
      <c r="H836" s="25">
        <v>600000000</v>
      </c>
      <c r="I836" s="25" t="e">
        <f>+[9]!Tabla2[[#This Row],[Valor total estimado]]</f>
        <v>#REF!</v>
      </c>
      <c r="J836" s="23" t="s">
        <v>49</v>
      </c>
      <c r="K836" s="23" t="s">
        <v>346</v>
      </c>
      <c r="L836" s="22" t="s">
        <v>3220</v>
      </c>
      <c r="M836" s="22" t="s">
        <v>46</v>
      </c>
      <c r="N836" s="21" t="s">
        <v>3221</v>
      </c>
      <c r="O836" s="26" t="s">
        <v>3222</v>
      </c>
      <c r="P836" s="23" t="s">
        <v>2372</v>
      </c>
      <c r="Q836" s="23" t="s">
        <v>3223</v>
      </c>
      <c r="R836" s="23" t="s">
        <v>3224</v>
      </c>
      <c r="S836" s="23" t="s">
        <v>3225</v>
      </c>
      <c r="T836" s="23">
        <v>370107000</v>
      </c>
      <c r="U836" s="22" t="s">
        <v>3226</v>
      </c>
      <c r="V836" s="22">
        <v>6359</v>
      </c>
      <c r="W836" s="27">
        <v>16181</v>
      </c>
      <c r="X836" s="28">
        <v>42767</v>
      </c>
      <c r="Y836" s="23" t="s">
        <v>3227</v>
      </c>
      <c r="Z836" s="23">
        <v>4600006243</v>
      </c>
      <c r="AA836" s="29">
        <f t="shared" si="12"/>
        <v>1</v>
      </c>
      <c r="AB836" s="22" t="s">
        <v>3228</v>
      </c>
      <c r="AC836" s="22" t="s">
        <v>3229</v>
      </c>
      <c r="AD836" s="22" t="s">
        <v>3230</v>
      </c>
      <c r="AE836" s="22" t="s">
        <v>3158</v>
      </c>
      <c r="AF836" s="23" t="s">
        <v>47</v>
      </c>
      <c r="AG836" s="23" t="s">
        <v>3127</v>
      </c>
    </row>
    <row r="837" spans="1:33" s="20" customFormat="1" ht="63" customHeight="1" x14ac:dyDescent="0.2">
      <c r="A837" s="21" t="s">
        <v>3151</v>
      </c>
      <c r="B837" s="22">
        <v>86131505</v>
      </c>
      <c r="C837" s="23" t="s">
        <v>3219</v>
      </c>
      <c r="D837" s="24">
        <v>43273</v>
      </c>
      <c r="E837" s="23" t="s">
        <v>2366</v>
      </c>
      <c r="F837" s="23" t="s">
        <v>353</v>
      </c>
      <c r="G837" s="23" t="s">
        <v>352</v>
      </c>
      <c r="H837" s="25">
        <v>500000000</v>
      </c>
      <c r="I837" s="25" t="e">
        <f>+[9]!Tabla2[[#This Row],[Valor total estimado]]</f>
        <v>#REF!</v>
      </c>
      <c r="J837" s="23" t="s">
        <v>347</v>
      </c>
      <c r="K837" s="23" t="s">
        <v>45</v>
      </c>
      <c r="L837" s="22" t="s">
        <v>3220</v>
      </c>
      <c r="M837" s="22" t="s">
        <v>46</v>
      </c>
      <c r="N837" s="21" t="s">
        <v>3231</v>
      </c>
      <c r="O837" s="26" t="s">
        <v>3222</v>
      </c>
      <c r="P837" s="23" t="s">
        <v>2372</v>
      </c>
      <c r="Q837" s="23" t="s">
        <v>3223</v>
      </c>
      <c r="R837" s="23" t="s">
        <v>3224</v>
      </c>
      <c r="S837" s="23" t="s">
        <v>3232</v>
      </c>
      <c r="T837" s="23">
        <v>370107001</v>
      </c>
      <c r="U837" s="22" t="s">
        <v>3226</v>
      </c>
      <c r="V837" s="22"/>
      <c r="W837" s="27"/>
      <c r="X837" s="28"/>
      <c r="Y837" s="23"/>
      <c r="Z837" s="23"/>
      <c r="AA837" s="29" t="str">
        <f t="shared" si="12"/>
        <v/>
      </c>
      <c r="AB837" s="22"/>
      <c r="AC837" s="22"/>
      <c r="AD837" s="22" t="s">
        <v>3233</v>
      </c>
      <c r="AE837" s="22"/>
      <c r="AF837" s="23"/>
      <c r="AG837" s="23"/>
    </row>
    <row r="838" spans="1:33" s="20" customFormat="1" ht="63" customHeight="1" x14ac:dyDescent="0.2">
      <c r="A838" s="21" t="s">
        <v>3151</v>
      </c>
      <c r="B838" s="22">
        <v>80141607</v>
      </c>
      <c r="C838" s="23" t="s">
        <v>3152</v>
      </c>
      <c r="D838" s="24">
        <v>43115</v>
      </c>
      <c r="E838" s="23" t="s">
        <v>2366</v>
      </c>
      <c r="F838" s="23" t="s">
        <v>353</v>
      </c>
      <c r="G838" s="23" t="s">
        <v>352</v>
      </c>
      <c r="H838" s="25">
        <v>400000000</v>
      </c>
      <c r="I838" s="25" t="e">
        <f>+[9]!Tabla2[[#This Row],[Valor total estimado]]</f>
        <v>#REF!</v>
      </c>
      <c r="J838" s="23" t="s">
        <v>49</v>
      </c>
      <c r="K838" s="23" t="s">
        <v>346</v>
      </c>
      <c r="L838" s="22" t="s">
        <v>3220</v>
      </c>
      <c r="M838" s="22" t="s">
        <v>46</v>
      </c>
      <c r="N838" s="21" t="s">
        <v>3221</v>
      </c>
      <c r="O838" s="26" t="s">
        <v>3222</v>
      </c>
      <c r="P838" s="23" t="s">
        <v>3234</v>
      </c>
      <c r="Q838" s="23" t="s">
        <v>3235</v>
      </c>
      <c r="R838" s="23" t="s">
        <v>3236</v>
      </c>
      <c r="S838" s="23" t="s">
        <v>3237</v>
      </c>
      <c r="T838" s="23">
        <v>370107000</v>
      </c>
      <c r="U838" s="22" t="s">
        <v>3238</v>
      </c>
      <c r="V838" s="22">
        <v>6361</v>
      </c>
      <c r="W838" s="27">
        <v>16182</v>
      </c>
      <c r="X838" s="28">
        <v>42767</v>
      </c>
      <c r="Y838" s="23">
        <v>2017060039435</v>
      </c>
      <c r="Z838" s="23">
        <v>4600006201</v>
      </c>
      <c r="AA838" s="29">
        <f t="shared" si="12"/>
        <v>1</v>
      </c>
      <c r="AB838" s="22" t="s">
        <v>3239</v>
      </c>
      <c r="AC838" s="22" t="s">
        <v>3229</v>
      </c>
      <c r="AD838" s="22" t="s">
        <v>3230</v>
      </c>
      <c r="AE838" s="22" t="s">
        <v>3158</v>
      </c>
      <c r="AF838" s="23" t="s">
        <v>47</v>
      </c>
      <c r="AG838" s="23" t="s">
        <v>3127</v>
      </c>
    </row>
    <row r="839" spans="1:33" s="20" customFormat="1" ht="63" customHeight="1" x14ac:dyDescent="0.2">
      <c r="A839" s="21" t="s">
        <v>3151</v>
      </c>
      <c r="B839" s="22">
        <v>80141608</v>
      </c>
      <c r="C839" s="23" t="s">
        <v>3152</v>
      </c>
      <c r="D839" s="24">
        <v>43273</v>
      </c>
      <c r="E839" s="23" t="s">
        <v>2366</v>
      </c>
      <c r="F839" s="23" t="s">
        <v>353</v>
      </c>
      <c r="G839" s="23" t="s">
        <v>352</v>
      </c>
      <c r="H839" s="25">
        <v>500000000</v>
      </c>
      <c r="I839" s="25" t="e">
        <f>+[9]!Tabla2[[#This Row],[Valor total estimado]]</f>
        <v>#REF!</v>
      </c>
      <c r="J839" s="23" t="s">
        <v>347</v>
      </c>
      <c r="K839" s="23" t="s">
        <v>45</v>
      </c>
      <c r="L839" s="22" t="s">
        <v>3220</v>
      </c>
      <c r="M839" s="22" t="s">
        <v>46</v>
      </c>
      <c r="N839" s="21" t="s">
        <v>3231</v>
      </c>
      <c r="O839" s="26" t="s">
        <v>3222</v>
      </c>
      <c r="P839" s="23" t="s">
        <v>3234</v>
      </c>
      <c r="Q839" s="23" t="s">
        <v>3235</v>
      </c>
      <c r="R839" s="23" t="s">
        <v>3236</v>
      </c>
      <c r="S839" s="23" t="s">
        <v>3240</v>
      </c>
      <c r="T839" s="23">
        <v>370107001</v>
      </c>
      <c r="U839" s="22" t="s">
        <v>3238</v>
      </c>
      <c r="V839" s="22"/>
      <c r="W839" s="27"/>
      <c r="X839" s="28"/>
      <c r="Y839" s="23"/>
      <c r="Z839" s="23"/>
      <c r="AA839" s="29" t="str">
        <f t="shared" si="12"/>
        <v/>
      </c>
      <c r="AB839" s="22"/>
      <c r="AC839" s="22"/>
      <c r="AD839" s="22" t="s">
        <v>3233</v>
      </c>
      <c r="AE839" s="22"/>
      <c r="AF839" s="23"/>
      <c r="AG839" s="23"/>
    </row>
    <row r="840" spans="1:33" s="20" customFormat="1" ht="63" customHeight="1" x14ac:dyDescent="0.2">
      <c r="A840" s="21" t="s">
        <v>3151</v>
      </c>
      <c r="B840" s="22">
        <v>86131504</v>
      </c>
      <c r="C840" s="23" t="s">
        <v>3241</v>
      </c>
      <c r="D840" s="24">
        <v>43126</v>
      </c>
      <c r="E840" s="23" t="s">
        <v>486</v>
      </c>
      <c r="F840" s="23" t="s">
        <v>504</v>
      </c>
      <c r="G840" s="23" t="s">
        <v>352</v>
      </c>
      <c r="H840" s="25">
        <v>135000000</v>
      </c>
      <c r="I840" s="25" t="e">
        <f>+[9]!Tabla2[[#This Row],[Valor total estimado]]</f>
        <v>#REF!</v>
      </c>
      <c r="J840" s="23" t="s">
        <v>347</v>
      </c>
      <c r="K840" s="23" t="s">
        <v>45</v>
      </c>
      <c r="L840" s="22" t="s">
        <v>3242</v>
      </c>
      <c r="M840" s="22" t="s">
        <v>1132</v>
      </c>
      <c r="N840" s="21" t="s">
        <v>3243</v>
      </c>
      <c r="O840" s="26" t="s">
        <v>3244</v>
      </c>
      <c r="P840" s="23" t="s">
        <v>3234</v>
      </c>
      <c r="Q840" s="23" t="s">
        <v>3245</v>
      </c>
      <c r="R840" s="23" t="s">
        <v>3246</v>
      </c>
      <c r="S840" s="23" t="s">
        <v>3247</v>
      </c>
      <c r="T840" s="23">
        <v>370107000</v>
      </c>
      <c r="U840" s="22" t="s">
        <v>3248</v>
      </c>
      <c r="V840" s="22">
        <v>8045</v>
      </c>
      <c r="W840" s="27">
        <v>20768</v>
      </c>
      <c r="X840" s="28">
        <v>43124</v>
      </c>
      <c r="Y840" s="23"/>
      <c r="Z840" s="23">
        <v>4600008030</v>
      </c>
      <c r="AA840" s="29" t="str">
        <f t="shared" si="12"/>
        <v>Información incompleta</v>
      </c>
      <c r="AB840" s="22" t="s">
        <v>3249</v>
      </c>
      <c r="AC840" s="22" t="s">
        <v>317</v>
      </c>
      <c r="AD840" s="22" t="s">
        <v>3250</v>
      </c>
      <c r="AE840" s="22" t="s">
        <v>3251</v>
      </c>
      <c r="AF840" s="23" t="s">
        <v>47</v>
      </c>
      <c r="AG840" s="23" t="s">
        <v>3127</v>
      </c>
    </row>
    <row r="841" spans="1:33" s="20" customFormat="1" ht="63" customHeight="1" x14ac:dyDescent="0.2">
      <c r="A841" s="21" t="s">
        <v>3151</v>
      </c>
      <c r="B841" s="22">
        <v>86131504</v>
      </c>
      <c r="C841" s="23" t="s">
        <v>3252</v>
      </c>
      <c r="D841" s="24">
        <v>43216</v>
      </c>
      <c r="E841" s="23" t="s">
        <v>1124</v>
      </c>
      <c r="F841" s="23"/>
      <c r="G841" s="23" t="s">
        <v>352</v>
      </c>
      <c r="H841" s="25">
        <f>2600000000-2135000000</f>
        <v>465000000</v>
      </c>
      <c r="I841" s="25" t="e">
        <f>+[9]!Tabla2[[#This Row],[Valor total estimado]]</f>
        <v>#REF!</v>
      </c>
      <c r="J841" s="23" t="s">
        <v>347</v>
      </c>
      <c r="K841" s="23" t="s">
        <v>45</v>
      </c>
      <c r="L841" s="22"/>
      <c r="M841" s="22"/>
      <c r="N841" s="21"/>
      <c r="O841" s="26"/>
      <c r="P841" s="23" t="s">
        <v>3234</v>
      </c>
      <c r="Q841" s="23" t="s">
        <v>3245</v>
      </c>
      <c r="R841" s="23" t="s">
        <v>3246</v>
      </c>
      <c r="S841" s="23" t="s">
        <v>3253</v>
      </c>
      <c r="T841" s="23">
        <v>370107001</v>
      </c>
      <c r="U841" s="22" t="s">
        <v>3248</v>
      </c>
      <c r="V841" s="22"/>
      <c r="W841" s="27"/>
      <c r="X841" s="28"/>
      <c r="Y841" s="23"/>
      <c r="Z841" s="23"/>
      <c r="AA841" s="29" t="str">
        <f t="shared" si="12"/>
        <v/>
      </c>
      <c r="AB841" s="22"/>
      <c r="AC841" s="22"/>
      <c r="AD841" s="22" t="s">
        <v>3254</v>
      </c>
      <c r="AE841" s="22"/>
      <c r="AF841" s="23"/>
      <c r="AG841" s="23"/>
    </row>
    <row r="842" spans="1:33" s="20" customFormat="1" ht="63" customHeight="1" x14ac:dyDescent="0.2">
      <c r="A842" s="21" t="s">
        <v>3151</v>
      </c>
      <c r="B842" s="22">
        <v>80111504</v>
      </c>
      <c r="C842" s="23" t="s">
        <v>3255</v>
      </c>
      <c r="D842" s="24">
        <v>43132</v>
      </c>
      <c r="E842" s="23" t="s">
        <v>342</v>
      </c>
      <c r="F842" s="23" t="s">
        <v>353</v>
      </c>
      <c r="G842" s="23" t="s">
        <v>352</v>
      </c>
      <c r="H842" s="25">
        <v>22336000</v>
      </c>
      <c r="I842" s="25" t="e">
        <f>+[9]!Tabla2[[#This Row],[Valor total estimado]]</f>
        <v>#REF!</v>
      </c>
      <c r="J842" s="23" t="s">
        <v>347</v>
      </c>
      <c r="K842" s="23" t="s">
        <v>45</v>
      </c>
      <c r="L842" s="22" t="s">
        <v>3220</v>
      </c>
      <c r="M842" s="22" t="s">
        <v>46</v>
      </c>
      <c r="N842" s="21" t="s">
        <v>3221</v>
      </c>
      <c r="O842" s="26" t="s">
        <v>3222</v>
      </c>
      <c r="P842" s="23" t="s">
        <v>882</v>
      </c>
      <c r="Q842" s="23" t="s">
        <v>3256</v>
      </c>
      <c r="R842" s="23" t="s">
        <v>884</v>
      </c>
      <c r="S842" s="23">
        <v>20130</v>
      </c>
      <c r="T842" s="23"/>
      <c r="U842" s="22"/>
      <c r="V842" s="22"/>
      <c r="W842" s="27"/>
      <c r="X842" s="28"/>
      <c r="Y842" s="23"/>
      <c r="Z842" s="23"/>
      <c r="AA842" s="29" t="str">
        <f t="shared" si="12"/>
        <v/>
      </c>
      <c r="AB842" s="22"/>
      <c r="AC842" s="22"/>
      <c r="AD842" s="22" t="s">
        <v>3257</v>
      </c>
      <c r="AE842" s="22"/>
      <c r="AF842" s="23" t="s">
        <v>47</v>
      </c>
      <c r="AG842" s="23" t="s">
        <v>3127</v>
      </c>
    </row>
    <row r="843" spans="1:33" s="20" customFormat="1" ht="63" customHeight="1" x14ac:dyDescent="0.2">
      <c r="A843" s="21" t="s">
        <v>3151</v>
      </c>
      <c r="B843" s="22">
        <v>5601500</v>
      </c>
      <c r="C843" s="23" t="s">
        <v>3258</v>
      </c>
      <c r="D843" s="24">
        <v>43217</v>
      </c>
      <c r="E843" s="23" t="s">
        <v>486</v>
      </c>
      <c r="F843" s="23" t="s">
        <v>677</v>
      </c>
      <c r="G843" s="23" t="s">
        <v>352</v>
      </c>
      <c r="H843" s="25">
        <v>159800000</v>
      </c>
      <c r="I843" s="25" t="e">
        <f>+[9]!Tabla2[[#This Row],[Valor total estimado]]</f>
        <v>#REF!</v>
      </c>
      <c r="J843" s="23" t="s">
        <v>347</v>
      </c>
      <c r="K843" s="23" t="s">
        <v>45</v>
      </c>
      <c r="L843" s="22" t="s">
        <v>3259</v>
      </c>
      <c r="M843" s="22" t="s">
        <v>3260</v>
      </c>
      <c r="N843" s="21" t="s">
        <v>3261</v>
      </c>
      <c r="O843" s="26" t="s">
        <v>3262</v>
      </c>
      <c r="P843" s="23"/>
      <c r="Q843" s="23"/>
      <c r="R843" s="23"/>
      <c r="S843" s="23"/>
      <c r="T843" s="23"/>
      <c r="U843" s="22"/>
      <c r="V843" s="22"/>
      <c r="W843" s="27"/>
      <c r="X843" s="28"/>
      <c r="Y843" s="23"/>
      <c r="Z843" s="23"/>
      <c r="AA843" s="29" t="str">
        <f t="shared" si="12"/>
        <v/>
      </c>
      <c r="AB843" s="22"/>
      <c r="AC843" s="22"/>
      <c r="AD843" s="22" t="s">
        <v>3263</v>
      </c>
      <c r="AE843" s="22"/>
      <c r="AF843" s="23"/>
      <c r="AG843" s="23"/>
    </row>
    <row r="844" spans="1:33" s="20" customFormat="1" ht="63" customHeight="1" x14ac:dyDescent="0.2">
      <c r="A844" s="21" t="s">
        <v>3370</v>
      </c>
      <c r="B844" s="22">
        <v>43231501</v>
      </c>
      <c r="C844" s="23" t="s">
        <v>3371</v>
      </c>
      <c r="D844" s="24">
        <v>43101</v>
      </c>
      <c r="E844" s="23" t="s">
        <v>482</v>
      </c>
      <c r="F844" s="23" t="s">
        <v>533</v>
      </c>
      <c r="G844" s="23" t="s">
        <v>352</v>
      </c>
      <c r="H844" s="25">
        <v>220000000</v>
      </c>
      <c r="I844" s="25" t="e">
        <f>[10]!Tabla2[[#This Row],[Valor total estimado]]</f>
        <v>#REF!</v>
      </c>
      <c r="J844" s="23" t="s">
        <v>347</v>
      </c>
      <c r="K844" s="23" t="s">
        <v>45</v>
      </c>
      <c r="L844" s="22" t="s">
        <v>3264</v>
      </c>
      <c r="M844" s="22" t="s">
        <v>3265</v>
      </c>
      <c r="N844" s="21">
        <v>3837020</v>
      </c>
      <c r="O844" s="26" t="s">
        <v>3266</v>
      </c>
      <c r="P844" s="23"/>
      <c r="Q844" s="23"/>
      <c r="R844" s="23"/>
      <c r="S844" s="23"/>
      <c r="T844" s="23"/>
      <c r="U844" s="22"/>
      <c r="V844" s="22"/>
      <c r="W844" s="27"/>
      <c r="X844" s="28"/>
      <c r="Y844" s="23"/>
      <c r="Z844" s="23"/>
      <c r="AA844" s="29" t="str">
        <f t="shared" ref="AA844:AA907" si="13">+IF(AND(W844="",X844="",Y844="",Z844=""),"",IF(AND(W844&lt;&gt;"",X844="",Y844="",Z844=""),0%,IF(AND(W844&lt;&gt;"",X844&lt;&gt;"",Y844="",Z844=""),33%,IF(AND(W844&lt;&gt;"",X844&lt;&gt;"",Y844&lt;&gt;"",Z844=""),66%,IF(AND(W844&lt;&gt;"",X844&lt;&gt;"",Y844&lt;&gt;"",Z844&lt;&gt;""),100%,"Información incompleta")))))</f>
        <v/>
      </c>
      <c r="AB844" s="22"/>
      <c r="AC844" s="22"/>
      <c r="AD844" s="22"/>
      <c r="AE844" s="22" t="s">
        <v>3267</v>
      </c>
      <c r="AF844" s="23" t="s">
        <v>47</v>
      </c>
      <c r="AG844" s="23"/>
    </row>
    <row r="845" spans="1:33" s="20" customFormat="1" ht="63" customHeight="1" x14ac:dyDescent="0.2">
      <c r="A845" s="21" t="s">
        <v>3370</v>
      </c>
      <c r="B845" s="22">
        <v>80111700</v>
      </c>
      <c r="C845" s="23" t="s">
        <v>3372</v>
      </c>
      <c r="D845" s="24">
        <v>43132</v>
      </c>
      <c r="E845" s="23" t="s">
        <v>482</v>
      </c>
      <c r="F845" s="23" t="s">
        <v>780</v>
      </c>
      <c r="G845" s="23" t="s">
        <v>352</v>
      </c>
      <c r="H845" s="25">
        <v>73920000</v>
      </c>
      <c r="I845" s="25" t="e">
        <f>[10]!Tabla2[[#This Row],[Valor total estimado]]</f>
        <v>#REF!</v>
      </c>
      <c r="J845" s="23" t="s">
        <v>347</v>
      </c>
      <c r="K845" s="23" t="s">
        <v>45</v>
      </c>
      <c r="L845" s="22" t="s">
        <v>3264</v>
      </c>
      <c r="M845" s="22" t="s">
        <v>3265</v>
      </c>
      <c r="N845" s="21">
        <v>3837020</v>
      </c>
      <c r="O845" s="26" t="s">
        <v>3266</v>
      </c>
      <c r="P845" s="23"/>
      <c r="Q845" s="23"/>
      <c r="R845" s="23"/>
      <c r="S845" s="23"/>
      <c r="T845" s="23"/>
      <c r="U845" s="22"/>
      <c r="V845" s="22"/>
      <c r="W845" s="27"/>
      <c r="X845" s="28"/>
      <c r="Y845" s="23"/>
      <c r="Z845" s="23"/>
      <c r="AA845" s="29" t="str">
        <f t="shared" si="13"/>
        <v/>
      </c>
      <c r="AB845" s="22"/>
      <c r="AC845" s="22"/>
      <c r="AD845" s="22"/>
      <c r="AE845" s="22" t="s">
        <v>3268</v>
      </c>
      <c r="AF845" s="23" t="s">
        <v>47</v>
      </c>
      <c r="AG845" s="23"/>
    </row>
    <row r="846" spans="1:33" s="20" customFormat="1" ht="63" customHeight="1" x14ac:dyDescent="0.2">
      <c r="A846" s="21" t="s">
        <v>3370</v>
      </c>
      <c r="B846" s="22">
        <v>80111700</v>
      </c>
      <c r="C846" s="23" t="s">
        <v>3373</v>
      </c>
      <c r="D846" s="24">
        <v>43101</v>
      </c>
      <c r="E846" s="23" t="s">
        <v>482</v>
      </c>
      <c r="F846" s="23" t="s">
        <v>837</v>
      </c>
      <c r="G846" s="23" t="s">
        <v>352</v>
      </c>
      <c r="H846" s="25">
        <f>52000000+52000000</f>
        <v>104000000</v>
      </c>
      <c r="I846" s="25" t="e">
        <f>[10]!Tabla2[[#This Row],[Valor total estimado]]</f>
        <v>#REF!</v>
      </c>
      <c r="J846" s="23" t="s">
        <v>347</v>
      </c>
      <c r="K846" s="23" t="s">
        <v>45</v>
      </c>
      <c r="L846" s="22" t="s">
        <v>3264</v>
      </c>
      <c r="M846" s="22" t="s">
        <v>3265</v>
      </c>
      <c r="N846" s="21">
        <v>3837020</v>
      </c>
      <c r="O846" s="26" t="s">
        <v>3266</v>
      </c>
      <c r="P846" s="23"/>
      <c r="Q846" s="23"/>
      <c r="R846" s="23"/>
      <c r="S846" s="23"/>
      <c r="T846" s="23"/>
      <c r="U846" s="22"/>
      <c r="V846" s="22"/>
      <c r="W846" s="27"/>
      <c r="X846" s="28"/>
      <c r="Y846" s="23"/>
      <c r="Z846" s="23"/>
      <c r="AA846" s="29" t="str">
        <f t="shared" si="13"/>
        <v/>
      </c>
      <c r="AB846" s="22"/>
      <c r="AC846" s="22"/>
      <c r="AD846" s="22"/>
      <c r="AE846" s="22" t="s">
        <v>3269</v>
      </c>
      <c r="AF846" s="23" t="s">
        <v>47</v>
      </c>
      <c r="AG846" s="23"/>
    </row>
    <row r="847" spans="1:33" s="20" customFormat="1" ht="63" customHeight="1" x14ac:dyDescent="0.2">
      <c r="A847" s="21" t="s">
        <v>3370</v>
      </c>
      <c r="B847" s="22" t="s">
        <v>3374</v>
      </c>
      <c r="C847" s="23" t="s">
        <v>3375</v>
      </c>
      <c r="D847" s="24">
        <v>42948</v>
      </c>
      <c r="E847" s="23" t="s">
        <v>482</v>
      </c>
      <c r="F847" s="23" t="s">
        <v>533</v>
      </c>
      <c r="G847" s="23" t="s">
        <v>352</v>
      </c>
      <c r="H847" s="25">
        <f>105227353+105227353+105227353</f>
        <v>315682059</v>
      </c>
      <c r="I847" s="25">
        <v>315682059</v>
      </c>
      <c r="J847" s="23" t="s">
        <v>49</v>
      </c>
      <c r="K847" s="23" t="s">
        <v>346</v>
      </c>
      <c r="L847" s="22" t="s">
        <v>3264</v>
      </c>
      <c r="M847" s="22" t="s">
        <v>3265</v>
      </c>
      <c r="N847" s="21">
        <v>3837020</v>
      </c>
      <c r="O847" s="26" t="s">
        <v>3266</v>
      </c>
      <c r="P847" s="23"/>
      <c r="Q847" s="23"/>
      <c r="R847" s="23"/>
      <c r="S847" s="23"/>
      <c r="T847" s="23"/>
      <c r="U847" s="22"/>
      <c r="V847" s="22">
        <v>7481</v>
      </c>
      <c r="W847" s="27" t="s">
        <v>3270</v>
      </c>
      <c r="X847" s="28">
        <v>42976</v>
      </c>
      <c r="Y847" s="23">
        <v>2017060103039</v>
      </c>
      <c r="Z847" s="23">
        <v>4600007552</v>
      </c>
      <c r="AA847" s="29">
        <f t="shared" si="13"/>
        <v>1</v>
      </c>
      <c r="AB847" s="22" t="s">
        <v>3271</v>
      </c>
      <c r="AC847" s="22" t="s">
        <v>317</v>
      </c>
      <c r="AD847" s="22"/>
      <c r="AE847" s="22" t="s">
        <v>3272</v>
      </c>
      <c r="AF847" s="23" t="s">
        <v>47</v>
      </c>
      <c r="AG847" s="23"/>
    </row>
    <row r="848" spans="1:33" s="20" customFormat="1" ht="63" customHeight="1" x14ac:dyDescent="0.2">
      <c r="A848" s="21" t="s">
        <v>3370</v>
      </c>
      <c r="B848" s="22">
        <v>92101501</v>
      </c>
      <c r="C848" s="23" t="s">
        <v>3376</v>
      </c>
      <c r="D848" s="24">
        <v>43009</v>
      </c>
      <c r="E848" s="23" t="s">
        <v>1360</v>
      </c>
      <c r="F848" s="23" t="s">
        <v>677</v>
      </c>
      <c r="G848" s="23" t="s">
        <v>352</v>
      </c>
      <c r="H848" s="25">
        <f>687951942+911936295</f>
        <v>1599888237</v>
      </c>
      <c r="I848" s="25">
        <f>687951942+911936295</f>
        <v>1599888237</v>
      </c>
      <c r="J848" s="23" t="s">
        <v>49</v>
      </c>
      <c r="K848" s="23" t="s">
        <v>346</v>
      </c>
      <c r="L848" s="22" t="s">
        <v>3264</v>
      </c>
      <c r="M848" s="22" t="s">
        <v>3265</v>
      </c>
      <c r="N848" s="21">
        <v>3837020</v>
      </c>
      <c r="O848" s="26" t="s">
        <v>3266</v>
      </c>
      <c r="P848" s="23"/>
      <c r="Q848" s="23"/>
      <c r="R848" s="23"/>
      <c r="S848" s="23"/>
      <c r="T848" s="23"/>
      <c r="U848" s="22"/>
      <c r="V848" s="22">
        <v>7347</v>
      </c>
      <c r="W848" s="27" t="s">
        <v>3273</v>
      </c>
      <c r="X848" s="28">
        <v>42962</v>
      </c>
      <c r="Y848" s="23">
        <v>2017060110237</v>
      </c>
      <c r="Z848" s="23">
        <v>4600007928</v>
      </c>
      <c r="AA848" s="29">
        <f t="shared" si="13"/>
        <v>1</v>
      </c>
      <c r="AB848" s="22" t="s">
        <v>3274</v>
      </c>
      <c r="AC848" s="22" t="s">
        <v>317</v>
      </c>
      <c r="AD848" s="22"/>
      <c r="AE848" s="22" t="s">
        <v>3275</v>
      </c>
      <c r="AF848" s="23" t="s">
        <v>47</v>
      </c>
      <c r="AG848" s="23"/>
    </row>
    <row r="849" spans="1:33" s="20" customFormat="1" ht="63" customHeight="1" x14ac:dyDescent="0.2">
      <c r="A849" s="21" t="s">
        <v>3370</v>
      </c>
      <c r="B849" s="22"/>
      <c r="C849" s="23" t="s">
        <v>3377</v>
      </c>
      <c r="D849" s="24">
        <v>43160</v>
      </c>
      <c r="E849" s="23" t="s">
        <v>342</v>
      </c>
      <c r="F849" s="23" t="s">
        <v>780</v>
      </c>
      <c r="G849" s="23" t="s">
        <v>352</v>
      </c>
      <c r="H849" s="25">
        <v>30000000</v>
      </c>
      <c r="I849" s="25" t="e">
        <f>[10]!Tabla2[[#This Row],[Valor total estimado]]</f>
        <v>#REF!</v>
      </c>
      <c r="J849" s="23" t="s">
        <v>347</v>
      </c>
      <c r="K849" s="23" t="s">
        <v>45</v>
      </c>
      <c r="L849" s="22" t="s">
        <v>3264</v>
      </c>
      <c r="M849" s="22" t="s">
        <v>3265</v>
      </c>
      <c r="N849" s="21">
        <v>3837020</v>
      </c>
      <c r="O849" s="26" t="s">
        <v>3266</v>
      </c>
      <c r="P849" s="23"/>
      <c r="Q849" s="23"/>
      <c r="R849" s="23"/>
      <c r="S849" s="23"/>
      <c r="T849" s="23"/>
      <c r="U849" s="22"/>
      <c r="V849" s="22"/>
      <c r="W849" s="27"/>
      <c r="X849" s="28"/>
      <c r="Y849" s="23"/>
      <c r="Z849" s="23"/>
      <c r="AA849" s="29" t="str">
        <f t="shared" si="13"/>
        <v/>
      </c>
      <c r="AB849" s="22"/>
      <c r="AC849" s="22"/>
      <c r="AD849" s="22"/>
      <c r="AE849" s="22" t="s">
        <v>3267</v>
      </c>
      <c r="AF849" s="23" t="s">
        <v>47</v>
      </c>
      <c r="AG849" s="23"/>
    </row>
    <row r="850" spans="1:33" s="20" customFormat="1" ht="63" customHeight="1" x14ac:dyDescent="0.2">
      <c r="A850" s="21" t="s">
        <v>3370</v>
      </c>
      <c r="B850" s="22">
        <v>25101900</v>
      </c>
      <c r="C850" s="23" t="s">
        <v>3378</v>
      </c>
      <c r="D850" s="24">
        <v>43101</v>
      </c>
      <c r="E850" s="23" t="s">
        <v>482</v>
      </c>
      <c r="F850" s="23" t="s">
        <v>780</v>
      </c>
      <c r="G850" s="23" t="s">
        <v>352</v>
      </c>
      <c r="H850" s="25">
        <v>13200000</v>
      </c>
      <c r="I850" s="25" t="e">
        <f>[10]!Tabla2[[#This Row],[Valor total estimado]]</f>
        <v>#REF!</v>
      </c>
      <c r="J850" s="23" t="s">
        <v>347</v>
      </c>
      <c r="K850" s="23" t="s">
        <v>45</v>
      </c>
      <c r="L850" s="22" t="s">
        <v>3264</v>
      </c>
      <c r="M850" s="22" t="s">
        <v>3265</v>
      </c>
      <c r="N850" s="21">
        <v>3837020</v>
      </c>
      <c r="O850" s="26" t="s">
        <v>3266</v>
      </c>
      <c r="P850" s="23"/>
      <c r="Q850" s="23"/>
      <c r="R850" s="23"/>
      <c r="S850" s="23"/>
      <c r="T850" s="23"/>
      <c r="U850" s="22"/>
      <c r="V850" s="22"/>
      <c r="W850" s="27"/>
      <c r="X850" s="28"/>
      <c r="Y850" s="23"/>
      <c r="Z850" s="23"/>
      <c r="AA850" s="29" t="str">
        <f t="shared" si="13"/>
        <v/>
      </c>
      <c r="AB850" s="22"/>
      <c r="AC850" s="22"/>
      <c r="AD850" s="22"/>
      <c r="AE850" s="22" t="s">
        <v>3272</v>
      </c>
      <c r="AF850" s="23" t="s">
        <v>47</v>
      </c>
      <c r="AG850" s="23"/>
    </row>
    <row r="851" spans="1:33" s="20" customFormat="1" ht="63" customHeight="1" x14ac:dyDescent="0.2">
      <c r="A851" s="21" t="s">
        <v>3370</v>
      </c>
      <c r="B851" s="22">
        <v>15101505</v>
      </c>
      <c r="C851" s="23" t="s">
        <v>3379</v>
      </c>
      <c r="D851" s="24">
        <v>43101</v>
      </c>
      <c r="E851" s="23" t="s">
        <v>482</v>
      </c>
      <c r="F851" s="23" t="s">
        <v>780</v>
      </c>
      <c r="G851" s="23" t="s">
        <v>352</v>
      </c>
      <c r="H851" s="25">
        <v>12597419</v>
      </c>
      <c r="I851" s="25" t="e">
        <f>[10]!Tabla2[[#This Row],[Valor total estimado]]</f>
        <v>#REF!</v>
      </c>
      <c r="J851" s="23" t="s">
        <v>347</v>
      </c>
      <c r="K851" s="23" t="s">
        <v>45</v>
      </c>
      <c r="L851" s="22" t="s">
        <v>3264</v>
      </c>
      <c r="M851" s="22" t="s">
        <v>3265</v>
      </c>
      <c r="N851" s="21">
        <v>3837020</v>
      </c>
      <c r="O851" s="26" t="s">
        <v>3266</v>
      </c>
      <c r="P851" s="23"/>
      <c r="Q851" s="23"/>
      <c r="R851" s="23"/>
      <c r="S851" s="23"/>
      <c r="T851" s="23"/>
      <c r="U851" s="22"/>
      <c r="V851" s="22"/>
      <c r="W851" s="27">
        <v>20875</v>
      </c>
      <c r="X851" s="28"/>
      <c r="Y851" s="23"/>
      <c r="Z851" s="23"/>
      <c r="AA851" s="29">
        <f t="shared" si="13"/>
        <v>0</v>
      </c>
      <c r="AB851" s="22"/>
      <c r="AC851" s="22"/>
      <c r="AD851" s="22"/>
      <c r="AE851" s="22" t="s">
        <v>3276</v>
      </c>
      <c r="AF851" s="23" t="s">
        <v>47</v>
      </c>
      <c r="AG851" s="23"/>
    </row>
    <row r="852" spans="1:33" s="20" customFormat="1" ht="63" customHeight="1" x14ac:dyDescent="0.2">
      <c r="A852" s="21" t="s">
        <v>3370</v>
      </c>
      <c r="B852" s="22">
        <v>15101505</v>
      </c>
      <c r="C852" s="23" t="s">
        <v>3380</v>
      </c>
      <c r="D852" s="24">
        <v>43101</v>
      </c>
      <c r="E852" s="23" t="s">
        <v>482</v>
      </c>
      <c r="F852" s="23" t="s">
        <v>780</v>
      </c>
      <c r="G852" s="23" t="s">
        <v>352</v>
      </c>
      <c r="H852" s="25">
        <v>51528347</v>
      </c>
      <c r="I852" s="25" t="e">
        <f>[10]!Tabla2[[#This Row],[Valor total estimado]]</f>
        <v>#REF!</v>
      </c>
      <c r="J852" s="23" t="s">
        <v>347</v>
      </c>
      <c r="K852" s="23" t="s">
        <v>45</v>
      </c>
      <c r="L852" s="22" t="s">
        <v>3264</v>
      </c>
      <c r="M852" s="22" t="s">
        <v>3265</v>
      </c>
      <c r="N852" s="21">
        <v>3837020</v>
      </c>
      <c r="O852" s="26" t="s">
        <v>3266</v>
      </c>
      <c r="P852" s="23"/>
      <c r="Q852" s="23"/>
      <c r="R852" s="23"/>
      <c r="S852" s="23"/>
      <c r="T852" s="23"/>
      <c r="U852" s="22"/>
      <c r="V852" s="22"/>
      <c r="W852" s="27">
        <v>20870</v>
      </c>
      <c r="X852" s="28"/>
      <c r="Y852" s="23"/>
      <c r="Z852" s="23"/>
      <c r="AA852" s="29">
        <f t="shared" si="13"/>
        <v>0</v>
      </c>
      <c r="AB852" s="22"/>
      <c r="AC852" s="22"/>
      <c r="AD852" s="22"/>
      <c r="AE852" s="22" t="s">
        <v>3276</v>
      </c>
      <c r="AF852" s="23" t="s">
        <v>47</v>
      </c>
      <c r="AG852" s="23" t="s">
        <v>3277</v>
      </c>
    </row>
    <row r="853" spans="1:33" s="20" customFormat="1" ht="63" customHeight="1" x14ac:dyDescent="0.2">
      <c r="A853" s="21" t="s">
        <v>3370</v>
      </c>
      <c r="B853" s="22">
        <v>81112200</v>
      </c>
      <c r="C853" s="23" t="s">
        <v>3381</v>
      </c>
      <c r="D853" s="24">
        <v>43101</v>
      </c>
      <c r="E853" s="23" t="s">
        <v>482</v>
      </c>
      <c r="F853" s="23" t="s">
        <v>780</v>
      </c>
      <c r="G853" s="23" t="s">
        <v>352</v>
      </c>
      <c r="H853" s="25">
        <v>20000000</v>
      </c>
      <c r="I853" s="25" t="e">
        <f>[10]!Tabla2[[#This Row],[Valor total estimado]]</f>
        <v>#REF!</v>
      </c>
      <c r="J853" s="23" t="s">
        <v>347</v>
      </c>
      <c r="K853" s="23" t="s">
        <v>45</v>
      </c>
      <c r="L853" s="22" t="s">
        <v>3264</v>
      </c>
      <c r="M853" s="22" t="s">
        <v>3265</v>
      </c>
      <c r="N853" s="21">
        <v>3837020</v>
      </c>
      <c r="O853" s="26" t="s">
        <v>3266</v>
      </c>
      <c r="P853" s="23"/>
      <c r="Q853" s="23"/>
      <c r="R853" s="23"/>
      <c r="S853" s="23"/>
      <c r="T853" s="23"/>
      <c r="U853" s="22"/>
      <c r="V853" s="22"/>
      <c r="W853" s="27"/>
      <c r="X853" s="28"/>
      <c r="Y853" s="23"/>
      <c r="Z853" s="23"/>
      <c r="AA853" s="29" t="str">
        <f t="shared" si="13"/>
        <v/>
      </c>
      <c r="AB853" s="22"/>
      <c r="AC853" s="22"/>
      <c r="AD853" s="22"/>
      <c r="AE853" s="22" t="s">
        <v>3267</v>
      </c>
      <c r="AF853" s="23" t="s">
        <v>47</v>
      </c>
      <c r="AG853" s="23"/>
    </row>
    <row r="854" spans="1:33" s="20" customFormat="1" ht="63" customHeight="1" x14ac:dyDescent="0.2">
      <c r="A854" s="21" t="s">
        <v>3370</v>
      </c>
      <c r="B854" s="22">
        <v>81112200</v>
      </c>
      <c r="C854" s="23" t="s">
        <v>3382</v>
      </c>
      <c r="D854" s="24">
        <v>43101</v>
      </c>
      <c r="E854" s="23" t="s">
        <v>817</v>
      </c>
      <c r="F854" s="23" t="s">
        <v>780</v>
      </c>
      <c r="G854" s="23" t="s">
        <v>352</v>
      </c>
      <c r="H854" s="25">
        <v>60000000</v>
      </c>
      <c r="I854" s="25" t="e">
        <f>[10]!Tabla2[[#This Row],[Valor total estimado]]</f>
        <v>#REF!</v>
      </c>
      <c r="J854" s="23" t="s">
        <v>347</v>
      </c>
      <c r="K854" s="23" t="s">
        <v>45</v>
      </c>
      <c r="L854" s="22" t="s">
        <v>3264</v>
      </c>
      <c r="M854" s="22" t="s">
        <v>3265</v>
      </c>
      <c r="N854" s="21">
        <v>3837020</v>
      </c>
      <c r="O854" s="26" t="s">
        <v>3266</v>
      </c>
      <c r="P854" s="23"/>
      <c r="Q854" s="23"/>
      <c r="R854" s="23"/>
      <c r="S854" s="23"/>
      <c r="T854" s="23"/>
      <c r="U854" s="22"/>
      <c r="V854" s="22"/>
      <c r="W854" s="27"/>
      <c r="X854" s="28"/>
      <c r="Y854" s="23"/>
      <c r="Z854" s="23"/>
      <c r="AA854" s="29" t="str">
        <f t="shared" si="13"/>
        <v/>
      </c>
      <c r="AB854" s="22"/>
      <c r="AC854" s="22"/>
      <c r="AD854" s="22"/>
      <c r="AE854" s="22" t="s">
        <v>3267</v>
      </c>
      <c r="AF854" s="23" t="s">
        <v>47</v>
      </c>
      <c r="AG854" s="23"/>
    </row>
    <row r="855" spans="1:33" s="20" customFormat="1" ht="63" customHeight="1" x14ac:dyDescent="0.2">
      <c r="A855" s="21" t="s">
        <v>3370</v>
      </c>
      <c r="B855" s="22">
        <v>78181507</v>
      </c>
      <c r="C855" s="23" t="s">
        <v>3383</v>
      </c>
      <c r="D855" s="24">
        <v>43101</v>
      </c>
      <c r="E855" s="23" t="s">
        <v>482</v>
      </c>
      <c r="F855" s="23" t="s">
        <v>533</v>
      </c>
      <c r="G855" s="23" t="s">
        <v>352</v>
      </c>
      <c r="H855" s="25">
        <v>141989057.00000003</v>
      </c>
      <c r="I855" s="25" t="e">
        <f>[10]!Tabla2[[#This Row],[Valor total estimado]]</f>
        <v>#REF!</v>
      </c>
      <c r="J855" s="23" t="s">
        <v>347</v>
      </c>
      <c r="K855" s="23" t="s">
        <v>45</v>
      </c>
      <c r="L855" s="22" t="s">
        <v>3264</v>
      </c>
      <c r="M855" s="22" t="s">
        <v>3265</v>
      </c>
      <c r="N855" s="21">
        <v>3837020</v>
      </c>
      <c r="O855" s="26" t="s">
        <v>3266</v>
      </c>
      <c r="P855" s="23"/>
      <c r="Q855" s="23"/>
      <c r="R855" s="23"/>
      <c r="S855" s="23"/>
      <c r="T855" s="23"/>
      <c r="U855" s="22"/>
      <c r="V855" s="22">
        <v>7380</v>
      </c>
      <c r="W855" s="27">
        <v>20885</v>
      </c>
      <c r="X855" s="28"/>
      <c r="Y855" s="23"/>
      <c r="Z855" s="23"/>
      <c r="AA855" s="29">
        <f t="shared" si="13"/>
        <v>0</v>
      </c>
      <c r="AB855" s="22"/>
      <c r="AC855" s="22"/>
      <c r="AD855" s="22"/>
      <c r="AE855" s="22" t="s">
        <v>3276</v>
      </c>
      <c r="AF855" s="23" t="s">
        <v>47</v>
      </c>
      <c r="AG855" s="23"/>
    </row>
    <row r="856" spans="1:33" s="20" customFormat="1" ht="63" customHeight="1" x14ac:dyDescent="0.2">
      <c r="A856" s="21" t="s">
        <v>3370</v>
      </c>
      <c r="B856" s="22" t="s">
        <v>3384</v>
      </c>
      <c r="C856" s="23" t="s">
        <v>3385</v>
      </c>
      <c r="D856" s="24">
        <v>43101</v>
      </c>
      <c r="E856" s="23" t="s">
        <v>482</v>
      </c>
      <c r="F856" s="23" t="s">
        <v>780</v>
      </c>
      <c r="G856" s="23" t="s">
        <v>352</v>
      </c>
      <c r="H856" s="25">
        <v>72000000</v>
      </c>
      <c r="I856" s="25" t="e">
        <f>[10]!Tabla2[[#This Row],[Valor total estimado]]</f>
        <v>#REF!</v>
      </c>
      <c r="J856" s="23" t="s">
        <v>347</v>
      </c>
      <c r="K856" s="23" t="s">
        <v>45</v>
      </c>
      <c r="L856" s="22" t="s">
        <v>3264</v>
      </c>
      <c r="M856" s="22" t="s">
        <v>3265</v>
      </c>
      <c r="N856" s="21">
        <v>3837020</v>
      </c>
      <c r="O856" s="26" t="s">
        <v>3266</v>
      </c>
      <c r="P856" s="23"/>
      <c r="Q856" s="23"/>
      <c r="R856" s="23"/>
      <c r="S856" s="23"/>
      <c r="T856" s="23"/>
      <c r="U856" s="22"/>
      <c r="V856" s="22"/>
      <c r="W856" s="27"/>
      <c r="X856" s="28"/>
      <c r="Y856" s="23"/>
      <c r="Z856" s="23"/>
      <c r="AA856" s="29" t="str">
        <f t="shared" si="13"/>
        <v/>
      </c>
      <c r="AB856" s="22"/>
      <c r="AC856" s="22"/>
      <c r="AD856" s="22"/>
      <c r="AE856" s="22" t="s">
        <v>3272</v>
      </c>
      <c r="AF856" s="23" t="s">
        <v>47</v>
      </c>
      <c r="AG856" s="23"/>
    </row>
    <row r="857" spans="1:33" s="20" customFormat="1" ht="63" customHeight="1" x14ac:dyDescent="0.2">
      <c r="A857" s="21" t="s">
        <v>3370</v>
      </c>
      <c r="B857" s="22">
        <v>78102203</v>
      </c>
      <c r="C857" s="23" t="s">
        <v>3386</v>
      </c>
      <c r="D857" s="24">
        <v>43101</v>
      </c>
      <c r="E857" s="23" t="s">
        <v>482</v>
      </c>
      <c r="F857" s="23" t="s">
        <v>780</v>
      </c>
      <c r="G857" s="23" t="s">
        <v>352</v>
      </c>
      <c r="H857" s="25">
        <v>10588608</v>
      </c>
      <c r="I857" s="25" t="e">
        <f>[10]!Tabla2[[#This Row],[Valor total estimado]]</f>
        <v>#REF!</v>
      </c>
      <c r="J857" s="23" t="s">
        <v>347</v>
      </c>
      <c r="K857" s="23" t="s">
        <v>45</v>
      </c>
      <c r="L857" s="22" t="s">
        <v>3264</v>
      </c>
      <c r="M857" s="22" t="s">
        <v>3265</v>
      </c>
      <c r="N857" s="21">
        <v>3837020</v>
      </c>
      <c r="O857" s="26" t="s">
        <v>3266</v>
      </c>
      <c r="P857" s="23"/>
      <c r="Q857" s="23"/>
      <c r="R857" s="23"/>
      <c r="S857" s="23"/>
      <c r="T857" s="23"/>
      <c r="U857" s="22"/>
      <c r="V857" s="22"/>
      <c r="W857" s="27">
        <v>20863</v>
      </c>
      <c r="X857" s="28"/>
      <c r="Y857" s="23"/>
      <c r="Z857" s="23"/>
      <c r="AA857" s="29">
        <f t="shared" si="13"/>
        <v>0</v>
      </c>
      <c r="AB857" s="22"/>
      <c r="AC857" s="22"/>
      <c r="AD857" s="22"/>
      <c r="AE857" s="22" t="s">
        <v>3278</v>
      </c>
      <c r="AF857" s="23" t="s">
        <v>47</v>
      </c>
      <c r="AG857" s="23"/>
    </row>
    <row r="858" spans="1:33" s="20" customFormat="1" ht="63" customHeight="1" x14ac:dyDescent="0.2">
      <c r="A858" s="21" t="s">
        <v>3370</v>
      </c>
      <c r="B858" s="22" t="s">
        <v>3387</v>
      </c>
      <c r="C858" s="23" t="s">
        <v>3388</v>
      </c>
      <c r="D858" s="24">
        <v>43101</v>
      </c>
      <c r="E858" s="23" t="s">
        <v>817</v>
      </c>
      <c r="F858" s="23" t="s">
        <v>780</v>
      </c>
      <c r="G858" s="23" t="s">
        <v>352</v>
      </c>
      <c r="H858" s="25">
        <v>60000000</v>
      </c>
      <c r="I858" s="25" t="e">
        <f>[10]!Tabla2[[#This Row],[Valor total estimado]]</f>
        <v>#REF!</v>
      </c>
      <c r="J858" s="23" t="s">
        <v>347</v>
      </c>
      <c r="K858" s="23" t="s">
        <v>45</v>
      </c>
      <c r="L858" s="22" t="s">
        <v>3264</v>
      </c>
      <c r="M858" s="22" t="s">
        <v>3265</v>
      </c>
      <c r="N858" s="21">
        <v>3837020</v>
      </c>
      <c r="O858" s="26" t="s">
        <v>3266</v>
      </c>
      <c r="P858" s="23" t="s">
        <v>3279</v>
      </c>
      <c r="Q858" s="23" t="s">
        <v>3280</v>
      </c>
      <c r="R858" s="23" t="s">
        <v>3281</v>
      </c>
      <c r="S858" s="23">
        <v>220155001</v>
      </c>
      <c r="T858" s="23" t="s">
        <v>3280</v>
      </c>
      <c r="U858" s="22" t="s">
        <v>3282</v>
      </c>
      <c r="V858" s="22"/>
      <c r="W858" s="27"/>
      <c r="X858" s="28"/>
      <c r="Y858" s="23"/>
      <c r="Z858" s="23"/>
      <c r="AA858" s="29" t="str">
        <f t="shared" si="13"/>
        <v/>
      </c>
      <c r="AB858" s="22"/>
      <c r="AC858" s="22"/>
      <c r="AD858" s="22"/>
      <c r="AE858" s="22" t="s">
        <v>3272</v>
      </c>
      <c r="AF858" s="23" t="s">
        <v>47</v>
      </c>
      <c r="AG858" s="23"/>
    </row>
    <row r="859" spans="1:33" s="20" customFormat="1" ht="63" customHeight="1" x14ac:dyDescent="0.2">
      <c r="A859" s="21" t="s">
        <v>3370</v>
      </c>
      <c r="B859" s="22">
        <v>43233200</v>
      </c>
      <c r="C859" s="23" t="s">
        <v>3389</v>
      </c>
      <c r="D859" s="24">
        <v>43101</v>
      </c>
      <c r="E859" s="23" t="s">
        <v>817</v>
      </c>
      <c r="F859" s="23" t="s">
        <v>533</v>
      </c>
      <c r="G859" s="23" t="s">
        <v>352</v>
      </c>
      <c r="H859" s="25">
        <v>120000000</v>
      </c>
      <c r="I859" s="25" t="e">
        <f>[10]!Tabla2[[#This Row],[Valor total estimado]]</f>
        <v>#REF!</v>
      </c>
      <c r="J859" s="23" t="s">
        <v>347</v>
      </c>
      <c r="K859" s="23" t="s">
        <v>45</v>
      </c>
      <c r="L859" s="22" t="s">
        <v>3264</v>
      </c>
      <c r="M859" s="22" t="s">
        <v>3265</v>
      </c>
      <c r="N859" s="21">
        <v>3837020</v>
      </c>
      <c r="O859" s="26" t="s">
        <v>3266</v>
      </c>
      <c r="P859" s="23" t="s">
        <v>3279</v>
      </c>
      <c r="Q859" s="23" t="s">
        <v>3283</v>
      </c>
      <c r="R859" s="23" t="s">
        <v>3281</v>
      </c>
      <c r="S859" s="23">
        <v>220155001</v>
      </c>
      <c r="T859" s="23" t="s">
        <v>3283</v>
      </c>
      <c r="U859" s="22" t="s">
        <v>3284</v>
      </c>
      <c r="V859" s="22"/>
      <c r="W859" s="27"/>
      <c r="X859" s="28"/>
      <c r="Y859" s="23"/>
      <c r="Z859" s="23"/>
      <c r="AA859" s="29" t="str">
        <f t="shared" si="13"/>
        <v/>
      </c>
      <c r="AB859" s="22"/>
      <c r="AC859" s="22"/>
      <c r="AD859" s="22"/>
      <c r="AE859" s="22" t="s">
        <v>3267</v>
      </c>
      <c r="AF859" s="23" t="s">
        <v>47</v>
      </c>
      <c r="AG859" s="23"/>
    </row>
    <row r="860" spans="1:33" s="20" customFormat="1" ht="63" customHeight="1" x14ac:dyDescent="0.2">
      <c r="A860" s="21" t="s">
        <v>3370</v>
      </c>
      <c r="B860" s="22">
        <v>43211500</v>
      </c>
      <c r="C860" s="23" t="s">
        <v>3390</v>
      </c>
      <c r="D860" s="24">
        <v>43160</v>
      </c>
      <c r="E860" s="23" t="s">
        <v>817</v>
      </c>
      <c r="F860" s="23" t="s">
        <v>780</v>
      </c>
      <c r="G860" s="23" t="s">
        <v>352</v>
      </c>
      <c r="H860" s="25">
        <v>35000000</v>
      </c>
      <c r="I860" s="25" t="e">
        <f>[10]!Tabla2[[#This Row],[Valor total estimado]]</f>
        <v>#REF!</v>
      </c>
      <c r="J860" s="23" t="s">
        <v>347</v>
      </c>
      <c r="K860" s="23" t="s">
        <v>45</v>
      </c>
      <c r="L860" s="22" t="s">
        <v>3264</v>
      </c>
      <c r="M860" s="22" t="s">
        <v>3265</v>
      </c>
      <c r="N860" s="21">
        <v>3837020</v>
      </c>
      <c r="O860" s="26" t="s">
        <v>3266</v>
      </c>
      <c r="P860" s="23" t="s">
        <v>3279</v>
      </c>
      <c r="Q860" s="23" t="s">
        <v>3283</v>
      </c>
      <c r="R860" s="23" t="s">
        <v>3281</v>
      </c>
      <c r="S860" s="23">
        <v>220155001</v>
      </c>
      <c r="T860" s="23" t="s">
        <v>3283</v>
      </c>
      <c r="U860" s="22" t="s">
        <v>3284</v>
      </c>
      <c r="V860" s="22"/>
      <c r="W860" s="27"/>
      <c r="X860" s="28"/>
      <c r="Y860" s="23"/>
      <c r="Z860" s="23"/>
      <c r="AA860" s="29" t="str">
        <f t="shared" si="13"/>
        <v/>
      </c>
      <c r="AB860" s="22"/>
      <c r="AC860" s="22"/>
      <c r="AD860" s="22"/>
      <c r="AE860" s="22" t="s">
        <v>3267</v>
      </c>
      <c r="AF860" s="23" t="s">
        <v>47</v>
      </c>
      <c r="AG860" s="23"/>
    </row>
    <row r="861" spans="1:33" s="20" customFormat="1" ht="63" customHeight="1" x14ac:dyDescent="0.2">
      <c r="A861" s="21" t="s">
        <v>3370</v>
      </c>
      <c r="B861" s="22"/>
      <c r="C861" s="23" t="s">
        <v>3391</v>
      </c>
      <c r="D861" s="24">
        <v>43101</v>
      </c>
      <c r="E861" s="23" t="s">
        <v>342</v>
      </c>
      <c r="F861" s="23" t="s">
        <v>780</v>
      </c>
      <c r="G861" s="23" t="s">
        <v>352</v>
      </c>
      <c r="H861" s="25">
        <v>12000000</v>
      </c>
      <c r="I861" s="25" t="e">
        <f>[10]!Tabla2[[#This Row],[Valor total estimado]]</f>
        <v>#REF!</v>
      </c>
      <c r="J861" s="23" t="s">
        <v>347</v>
      </c>
      <c r="K861" s="23" t="s">
        <v>45</v>
      </c>
      <c r="L861" s="22" t="s">
        <v>3264</v>
      </c>
      <c r="M861" s="22" t="s">
        <v>3265</v>
      </c>
      <c r="N861" s="21">
        <v>3837020</v>
      </c>
      <c r="O861" s="26" t="s">
        <v>3266</v>
      </c>
      <c r="P861" s="23" t="s">
        <v>3279</v>
      </c>
      <c r="Q861" s="23" t="s">
        <v>3283</v>
      </c>
      <c r="R861" s="23" t="s">
        <v>3281</v>
      </c>
      <c r="S861" s="23">
        <v>220155001</v>
      </c>
      <c r="T861" s="23" t="s">
        <v>3283</v>
      </c>
      <c r="U861" s="22" t="s">
        <v>3284</v>
      </c>
      <c r="V861" s="22"/>
      <c r="W861" s="27"/>
      <c r="X861" s="28"/>
      <c r="Y861" s="23"/>
      <c r="Z861" s="23"/>
      <c r="AA861" s="29" t="str">
        <f t="shared" si="13"/>
        <v/>
      </c>
      <c r="AB861" s="22"/>
      <c r="AC861" s="22"/>
      <c r="AD861" s="22"/>
      <c r="AE861" s="22" t="s">
        <v>3267</v>
      </c>
      <c r="AF861" s="23" t="s">
        <v>47</v>
      </c>
      <c r="AG861" s="23"/>
    </row>
    <row r="862" spans="1:33" s="20" customFormat="1" ht="63" customHeight="1" x14ac:dyDescent="0.2">
      <c r="A862" s="21" t="s">
        <v>3370</v>
      </c>
      <c r="B862" s="22">
        <v>43211500</v>
      </c>
      <c r="C862" s="23" t="s">
        <v>3392</v>
      </c>
      <c r="D862" s="24">
        <v>43101</v>
      </c>
      <c r="E862" s="23" t="s">
        <v>817</v>
      </c>
      <c r="F862" s="23" t="s">
        <v>837</v>
      </c>
      <c r="G862" s="23" t="s">
        <v>352</v>
      </c>
      <c r="H862" s="25">
        <v>35000000</v>
      </c>
      <c r="I862" s="25" t="e">
        <f>[10]!Tabla2[[#This Row],[Valor total estimado]]</f>
        <v>#REF!</v>
      </c>
      <c r="J862" s="23" t="s">
        <v>347</v>
      </c>
      <c r="K862" s="23" t="s">
        <v>45</v>
      </c>
      <c r="L862" s="22" t="s">
        <v>3264</v>
      </c>
      <c r="M862" s="22" t="s">
        <v>3265</v>
      </c>
      <c r="N862" s="21">
        <v>3837020</v>
      </c>
      <c r="O862" s="26" t="s">
        <v>3266</v>
      </c>
      <c r="P862" s="23" t="s">
        <v>3279</v>
      </c>
      <c r="Q862" s="23" t="s">
        <v>3283</v>
      </c>
      <c r="R862" s="23" t="s">
        <v>3281</v>
      </c>
      <c r="S862" s="23">
        <v>220155001</v>
      </c>
      <c r="T862" s="23" t="s">
        <v>3283</v>
      </c>
      <c r="U862" s="22" t="s">
        <v>3284</v>
      </c>
      <c r="V862" s="22"/>
      <c r="W862" s="27"/>
      <c r="X862" s="28"/>
      <c r="Y862" s="23"/>
      <c r="Z862" s="23"/>
      <c r="AA862" s="29" t="str">
        <f t="shared" si="13"/>
        <v/>
      </c>
      <c r="AB862" s="22"/>
      <c r="AC862" s="22"/>
      <c r="AD862" s="22"/>
      <c r="AE862" s="22" t="s">
        <v>3267</v>
      </c>
      <c r="AF862" s="23" t="s">
        <v>47</v>
      </c>
      <c r="AG862" s="23"/>
    </row>
    <row r="863" spans="1:33" s="20" customFormat="1" ht="63" customHeight="1" x14ac:dyDescent="0.2">
      <c r="A863" s="21" t="s">
        <v>3370</v>
      </c>
      <c r="B863" s="22"/>
      <c r="C863" s="23" t="s">
        <v>3393</v>
      </c>
      <c r="D863" s="24">
        <v>43191</v>
      </c>
      <c r="E863" s="23" t="s">
        <v>817</v>
      </c>
      <c r="F863" s="23" t="s">
        <v>837</v>
      </c>
      <c r="G863" s="23" t="s">
        <v>352</v>
      </c>
      <c r="H863" s="25">
        <v>30000000</v>
      </c>
      <c r="I863" s="25" t="e">
        <f>[10]!Tabla2[[#This Row],[Valor total estimado]]</f>
        <v>#REF!</v>
      </c>
      <c r="J863" s="23" t="s">
        <v>347</v>
      </c>
      <c r="K863" s="23" t="s">
        <v>45</v>
      </c>
      <c r="L863" s="22" t="s">
        <v>3264</v>
      </c>
      <c r="M863" s="22" t="s">
        <v>3265</v>
      </c>
      <c r="N863" s="21">
        <v>3837020</v>
      </c>
      <c r="O863" s="26" t="s">
        <v>3266</v>
      </c>
      <c r="P863" s="23" t="s">
        <v>3279</v>
      </c>
      <c r="Q863" s="23" t="s">
        <v>3283</v>
      </c>
      <c r="R863" s="23" t="s">
        <v>3281</v>
      </c>
      <c r="S863" s="23">
        <v>220155001</v>
      </c>
      <c r="T863" s="23" t="s">
        <v>3283</v>
      </c>
      <c r="U863" s="22" t="s">
        <v>3284</v>
      </c>
      <c r="V863" s="22"/>
      <c r="W863" s="27"/>
      <c r="X863" s="28"/>
      <c r="Y863" s="23"/>
      <c r="Z863" s="23"/>
      <c r="AA863" s="29" t="str">
        <f t="shared" si="13"/>
        <v/>
      </c>
      <c r="AB863" s="22"/>
      <c r="AC863" s="22"/>
      <c r="AD863" s="22"/>
      <c r="AE863" s="22" t="s">
        <v>3267</v>
      </c>
      <c r="AF863" s="23" t="s">
        <v>47</v>
      </c>
      <c r="AG863" s="23"/>
    </row>
    <row r="864" spans="1:33" s="20" customFormat="1" ht="63" customHeight="1" x14ac:dyDescent="0.2">
      <c r="A864" s="21" t="s">
        <v>3370</v>
      </c>
      <c r="B864" s="22">
        <v>81112200</v>
      </c>
      <c r="C864" s="23" t="s">
        <v>3394</v>
      </c>
      <c r="D864" s="24">
        <v>43101</v>
      </c>
      <c r="E864" s="23" t="s">
        <v>817</v>
      </c>
      <c r="F864" s="23" t="s">
        <v>837</v>
      </c>
      <c r="G864" s="23" t="s">
        <v>352</v>
      </c>
      <c r="H864" s="25">
        <v>15000000</v>
      </c>
      <c r="I864" s="25" t="e">
        <f>[10]!Tabla2[[#This Row],[Valor total estimado]]</f>
        <v>#REF!</v>
      </c>
      <c r="J864" s="23" t="s">
        <v>347</v>
      </c>
      <c r="K864" s="23" t="s">
        <v>45</v>
      </c>
      <c r="L864" s="22" t="s">
        <v>3264</v>
      </c>
      <c r="M864" s="22" t="s">
        <v>3265</v>
      </c>
      <c r="N864" s="21">
        <v>3837020</v>
      </c>
      <c r="O864" s="26" t="s">
        <v>3266</v>
      </c>
      <c r="P864" s="23" t="s">
        <v>3279</v>
      </c>
      <c r="Q864" s="23" t="s">
        <v>3283</v>
      </c>
      <c r="R864" s="23" t="s">
        <v>3281</v>
      </c>
      <c r="S864" s="23">
        <v>220155001</v>
      </c>
      <c r="T864" s="23" t="s">
        <v>3283</v>
      </c>
      <c r="U864" s="22" t="s">
        <v>3284</v>
      </c>
      <c r="V864" s="22"/>
      <c r="W864" s="27"/>
      <c r="X864" s="28"/>
      <c r="Y864" s="23"/>
      <c r="Z864" s="23"/>
      <c r="AA864" s="29" t="str">
        <f t="shared" si="13"/>
        <v/>
      </c>
      <c r="AB864" s="22"/>
      <c r="AC864" s="22"/>
      <c r="AD864" s="22"/>
      <c r="AE864" s="22" t="s">
        <v>3267</v>
      </c>
      <c r="AF864" s="23" t="s">
        <v>47</v>
      </c>
      <c r="AG864" s="23"/>
    </row>
    <row r="865" spans="1:33" s="20" customFormat="1" ht="63" customHeight="1" x14ac:dyDescent="0.2">
      <c r="A865" s="21" t="s">
        <v>3370</v>
      </c>
      <c r="B865" s="22">
        <v>81112200</v>
      </c>
      <c r="C865" s="23" t="s">
        <v>3395</v>
      </c>
      <c r="D865" s="24">
        <v>43101</v>
      </c>
      <c r="E865" s="23" t="s">
        <v>817</v>
      </c>
      <c r="F865" s="23" t="s">
        <v>837</v>
      </c>
      <c r="G865" s="23" t="s">
        <v>352</v>
      </c>
      <c r="H865" s="25">
        <v>65000000</v>
      </c>
      <c r="I865" s="25" t="e">
        <f>[10]!Tabla2[[#This Row],[Valor total estimado]]</f>
        <v>#REF!</v>
      </c>
      <c r="J865" s="23" t="s">
        <v>347</v>
      </c>
      <c r="K865" s="23" t="s">
        <v>45</v>
      </c>
      <c r="L865" s="22" t="s">
        <v>3264</v>
      </c>
      <c r="M865" s="22" t="s">
        <v>3265</v>
      </c>
      <c r="N865" s="21">
        <v>3837020</v>
      </c>
      <c r="O865" s="26" t="s">
        <v>3266</v>
      </c>
      <c r="P865" s="23" t="s">
        <v>3279</v>
      </c>
      <c r="Q865" s="23" t="s">
        <v>3283</v>
      </c>
      <c r="R865" s="23" t="s">
        <v>3281</v>
      </c>
      <c r="S865" s="23">
        <v>220155001</v>
      </c>
      <c r="T865" s="23" t="s">
        <v>3283</v>
      </c>
      <c r="U865" s="22" t="s">
        <v>3284</v>
      </c>
      <c r="V865" s="22"/>
      <c r="W865" s="27"/>
      <c r="X865" s="28"/>
      <c r="Y865" s="23"/>
      <c r="Z865" s="23"/>
      <c r="AA865" s="29" t="str">
        <f t="shared" si="13"/>
        <v/>
      </c>
      <c r="AB865" s="22"/>
      <c r="AC865" s="22"/>
      <c r="AD865" s="22"/>
      <c r="AE865" s="22" t="s">
        <v>3267</v>
      </c>
      <c r="AF865" s="23" t="s">
        <v>47</v>
      </c>
      <c r="AG865" s="23"/>
    </row>
    <row r="866" spans="1:33" s="20" customFormat="1" ht="63" customHeight="1" x14ac:dyDescent="0.2">
      <c r="A866" s="21" t="s">
        <v>3370</v>
      </c>
      <c r="B866" s="22"/>
      <c r="C866" s="23" t="s">
        <v>3396</v>
      </c>
      <c r="D866" s="24">
        <v>43132</v>
      </c>
      <c r="E866" s="23" t="s">
        <v>817</v>
      </c>
      <c r="F866" s="23" t="s">
        <v>837</v>
      </c>
      <c r="G866" s="23" t="s">
        <v>352</v>
      </c>
      <c r="H866" s="25">
        <v>22000000</v>
      </c>
      <c r="I866" s="25" t="e">
        <f>[10]!Tabla2[[#This Row],[Valor total estimado]]</f>
        <v>#REF!</v>
      </c>
      <c r="J866" s="23" t="s">
        <v>347</v>
      </c>
      <c r="K866" s="23" t="s">
        <v>45</v>
      </c>
      <c r="L866" s="22" t="s">
        <v>3264</v>
      </c>
      <c r="M866" s="22" t="s">
        <v>3265</v>
      </c>
      <c r="N866" s="21">
        <v>3837020</v>
      </c>
      <c r="O866" s="26" t="s">
        <v>3266</v>
      </c>
      <c r="P866" s="23" t="s">
        <v>3279</v>
      </c>
      <c r="Q866" s="23" t="s">
        <v>3283</v>
      </c>
      <c r="R866" s="23" t="s">
        <v>3281</v>
      </c>
      <c r="S866" s="23">
        <v>220155001</v>
      </c>
      <c r="T866" s="23" t="s">
        <v>3283</v>
      </c>
      <c r="U866" s="22" t="s">
        <v>3284</v>
      </c>
      <c r="V866" s="22"/>
      <c r="W866" s="27"/>
      <c r="X866" s="28"/>
      <c r="Y866" s="23"/>
      <c r="Z866" s="23"/>
      <c r="AA866" s="29" t="str">
        <f t="shared" si="13"/>
        <v/>
      </c>
      <c r="AB866" s="22"/>
      <c r="AC866" s="22"/>
      <c r="AD866" s="22"/>
      <c r="AE866" s="22" t="s">
        <v>3267</v>
      </c>
      <c r="AF866" s="23" t="s">
        <v>47</v>
      </c>
      <c r="AG866" s="23"/>
    </row>
    <row r="867" spans="1:33" s="20" customFormat="1" ht="63" customHeight="1" x14ac:dyDescent="0.2">
      <c r="A867" s="21" t="s">
        <v>3370</v>
      </c>
      <c r="B867" s="22"/>
      <c r="C867" s="23" t="s">
        <v>3397</v>
      </c>
      <c r="D867" s="24">
        <v>43101</v>
      </c>
      <c r="E867" s="23" t="s">
        <v>496</v>
      </c>
      <c r="F867" s="23" t="s">
        <v>837</v>
      </c>
      <c r="G867" s="23" t="s">
        <v>352</v>
      </c>
      <c r="H867" s="25">
        <v>15000000</v>
      </c>
      <c r="I867" s="25" t="e">
        <f>[10]!Tabla2[[#This Row],[Valor total estimado]]</f>
        <v>#REF!</v>
      </c>
      <c r="J867" s="23" t="s">
        <v>347</v>
      </c>
      <c r="K867" s="23" t="s">
        <v>45</v>
      </c>
      <c r="L867" s="22" t="s">
        <v>3264</v>
      </c>
      <c r="M867" s="22" t="s">
        <v>3265</v>
      </c>
      <c r="N867" s="21">
        <v>3837020</v>
      </c>
      <c r="O867" s="26" t="s">
        <v>3266</v>
      </c>
      <c r="P867" s="23" t="s">
        <v>3279</v>
      </c>
      <c r="Q867" s="23" t="s">
        <v>3283</v>
      </c>
      <c r="R867" s="23" t="s">
        <v>3281</v>
      </c>
      <c r="S867" s="23">
        <v>220155001</v>
      </c>
      <c r="T867" s="23" t="s">
        <v>3283</v>
      </c>
      <c r="U867" s="22" t="s">
        <v>3284</v>
      </c>
      <c r="V867" s="22"/>
      <c r="W867" s="27"/>
      <c r="X867" s="28"/>
      <c r="Y867" s="23"/>
      <c r="Z867" s="23"/>
      <c r="AA867" s="29" t="str">
        <f t="shared" si="13"/>
        <v/>
      </c>
      <c r="AB867" s="22"/>
      <c r="AC867" s="22"/>
      <c r="AD867" s="22"/>
      <c r="AE867" s="22" t="s">
        <v>3267</v>
      </c>
      <c r="AF867" s="23" t="s">
        <v>47</v>
      </c>
      <c r="AG867" s="23"/>
    </row>
    <row r="868" spans="1:33" s="20" customFormat="1" ht="63" customHeight="1" x14ac:dyDescent="0.2">
      <c r="A868" s="21" t="s">
        <v>3370</v>
      </c>
      <c r="B868" s="22"/>
      <c r="C868" s="23" t="s">
        <v>3398</v>
      </c>
      <c r="D868" s="24">
        <v>43191</v>
      </c>
      <c r="E868" s="23" t="s">
        <v>817</v>
      </c>
      <c r="F868" s="23" t="s">
        <v>780</v>
      </c>
      <c r="G868" s="23" t="s">
        <v>352</v>
      </c>
      <c r="H868" s="25">
        <v>50000000</v>
      </c>
      <c r="I868" s="25" t="e">
        <f>[10]!Tabla2[[#This Row],[Valor total estimado]]</f>
        <v>#REF!</v>
      </c>
      <c r="J868" s="23" t="s">
        <v>347</v>
      </c>
      <c r="K868" s="23" t="s">
        <v>45</v>
      </c>
      <c r="L868" s="22" t="s">
        <v>3264</v>
      </c>
      <c r="M868" s="22" t="s">
        <v>3265</v>
      </c>
      <c r="N868" s="21">
        <v>3837020</v>
      </c>
      <c r="O868" s="26" t="s">
        <v>3266</v>
      </c>
      <c r="P868" s="23" t="s">
        <v>3279</v>
      </c>
      <c r="Q868" s="23" t="s">
        <v>3283</v>
      </c>
      <c r="R868" s="23" t="s">
        <v>3281</v>
      </c>
      <c r="S868" s="23">
        <v>220155001</v>
      </c>
      <c r="T868" s="23" t="s">
        <v>3283</v>
      </c>
      <c r="U868" s="22" t="s">
        <v>3282</v>
      </c>
      <c r="V868" s="22"/>
      <c r="W868" s="27"/>
      <c r="X868" s="28"/>
      <c r="Y868" s="23"/>
      <c r="Z868" s="23"/>
      <c r="AA868" s="29" t="str">
        <f t="shared" si="13"/>
        <v/>
      </c>
      <c r="AB868" s="22"/>
      <c r="AC868" s="22"/>
      <c r="AD868" s="22"/>
      <c r="AE868" s="22" t="s">
        <v>3267</v>
      </c>
      <c r="AF868" s="23" t="s">
        <v>47</v>
      </c>
      <c r="AG868" s="23"/>
    </row>
    <row r="869" spans="1:33" s="20" customFormat="1" ht="63" customHeight="1" x14ac:dyDescent="0.2">
      <c r="A869" s="21" t="s">
        <v>3370</v>
      </c>
      <c r="B869" s="22" t="s">
        <v>3399</v>
      </c>
      <c r="C869" s="23" t="s">
        <v>3400</v>
      </c>
      <c r="D869" s="24">
        <v>43282</v>
      </c>
      <c r="E869" s="23" t="s">
        <v>817</v>
      </c>
      <c r="F869" s="23" t="s">
        <v>837</v>
      </c>
      <c r="G869" s="23" t="s">
        <v>352</v>
      </c>
      <c r="H869" s="25">
        <v>52800000</v>
      </c>
      <c r="I869" s="25" t="e">
        <f>[10]!Tabla2[[#This Row],[Valor total estimado]]</f>
        <v>#REF!</v>
      </c>
      <c r="J869" s="23" t="s">
        <v>347</v>
      </c>
      <c r="K869" s="23" t="s">
        <v>45</v>
      </c>
      <c r="L869" s="22" t="s">
        <v>3264</v>
      </c>
      <c r="M869" s="22" t="s">
        <v>3265</v>
      </c>
      <c r="N869" s="21">
        <v>3837020</v>
      </c>
      <c r="O869" s="26" t="s">
        <v>3266</v>
      </c>
      <c r="P869" s="23"/>
      <c r="Q869" s="23"/>
      <c r="R869" s="23"/>
      <c r="S869" s="23"/>
      <c r="T869" s="23"/>
      <c r="U869" s="22"/>
      <c r="V869" s="22"/>
      <c r="W869" s="27"/>
      <c r="X869" s="28"/>
      <c r="Y869" s="23"/>
      <c r="Z869" s="23"/>
      <c r="AA869" s="29" t="str">
        <f t="shared" si="13"/>
        <v/>
      </c>
      <c r="AB869" s="22"/>
      <c r="AC869" s="22"/>
      <c r="AD869" s="22"/>
      <c r="AE869" s="22" t="s">
        <v>3285</v>
      </c>
      <c r="AF869" s="23" t="s">
        <v>47</v>
      </c>
      <c r="AG869" s="23"/>
    </row>
    <row r="870" spans="1:33" s="20" customFormat="1" ht="63" customHeight="1" x14ac:dyDescent="0.2">
      <c r="A870" s="21" t="s">
        <v>3370</v>
      </c>
      <c r="B870" s="22">
        <v>41113635</v>
      </c>
      <c r="C870" s="23" t="s">
        <v>3401</v>
      </c>
      <c r="D870" s="24">
        <v>43374</v>
      </c>
      <c r="E870" s="23" t="s">
        <v>1457</v>
      </c>
      <c r="F870" s="23" t="s">
        <v>780</v>
      </c>
      <c r="G870" s="23" t="s">
        <v>352</v>
      </c>
      <c r="H870" s="25">
        <v>4500000</v>
      </c>
      <c r="I870" s="25" t="e">
        <f>[10]!Tabla2[[#This Row],[Valor total estimado]]</f>
        <v>#REF!</v>
      </c>
      <c r="J870" s="23" t="s">
        <v>347</v>
      </c>
      <c r="K870" s="23" t="s">
        <v>45</v>
      </c>
      <c r="L870" s="22" t="s">
        <v>3264</v>
      </c>
      <c r="M870" s="22" t="s">
        <v>3265</v>
      </c>
      <c r="N870" s="21">
        <v>3837020</v>
      </c>
      <c r="O870" s="26" t="s">
        <v>3266</v>
      </c>
      <c r="P870" s="23"/>
      <c r="Q870" s="23"/>
      <c r="R870" s="23"/>
      <c r="S870" s="23"/>
      <c r="T870" s="23"/>
      <c r="U870" s="22"/>
      <c r="V870" s="22"/>
      <c r="W870" s="27"/>
      <c r="X870" s="28"/>
      <c r="Y870" s="23"/>
      <c r="Z870" s="23"/>
      <c r="AA870" s="29" t="str">
        <f t="shared" si="13"/>
        <v/>
      </c>
      <c r="AB870" s="22"/>
      <c r="AC870" s="22"/>
      <c r="AD870" s="22"/>
      <c r="AE870" s="22" t="s">
        <v>3276</v>
      </c>
      <c r="AF870" s="23" t="s">
        <v>47</v>
      </c>
      <c r="AG870" s="23"/>
    </row>
    <row r="871" spans="1:33" s="20" customFormat="1" ht="63" customHeight="1" x14ac:dyDescent="0.2">
      <c r="A871" s="21" t="s">
        <v>3370</v>
      </c>
      <c r="B871" s="22">
        <v>80111700</v>
      </c>
      <c r="C871" s="23" t="s">
        <v>3402</v>
      </c>
      <c r="D871" s="24">
        <v>43070</v>
      </c>
      <c r="E871" s="23" t="s">
        <v>1360</v>
      </c>
      <c r="F871" s="23" t="s">
        <v>780</v>
      </c>
      <c r="G871" s="23" t="s">
        <v>352</v>
      </c>
      <c r="H871" s="25">
        <v>35206983</v>
      </c>
      <c r="I871" s="25">
        <v>25000000</v>
      </c>
      <c r="J871" s="23" t="s">
        <v>49</v>
      </c>
      <c r="K871" s="23" t="s">
        <v>346</v>
      </c>
      <c r="L871" s="22" t="s">
        <v>3264</v>
      </c>
      <c r="M871" s="22" t="s">
        <v>3265</v>
      </c>
      <c r="N871" s="21">
        <v>3837020</v>
      </c>
      <c r="O871" s="26" t="s">
        <v>3266</v>
      </c>
      <c r="P871" s="23"/>
      <c r="Q871" s="23"/>
      <c r="R871" s="23"/>
      <c r="S871" s="23"/>
      <c r="T871" s="23"/>
      <c r="U871" s="22"/>
      <c r="V871" s="22"/>
      <c r="W871" s="27">
        <v>20789</v>
      </c>
      <c r="X871" s="28"/>
      <c r="Y871" s="23"/>
      <c r="Z871" s="23"/>
      <c r="AA871" s="29">
        <f t="shared" si="13"/>
        <v>0</v>
      </c>
      <c r="AB871" s="22"/>
      <c r="AC871" s="22" t="s">
        <v>313</v>
      </c>
      <c r="AD871" s="22"/>
      <c r="AE871" s="22" t="s">
        <v>3272</v>
      </c>
      <c r="AF871" s="23" t="s">
        <v>47</v>
      </c>
      <c r="AG871" s="23"/>
    </row>
    <row r="872" spans="1:33" s="20" customFormat="1" ht="63" customHeight="1" x14ac:dyDescent="0.2">
      <c r="A872" s="21" t="s">
        <v>3370</v>
      </c>
      <c r="B872" s="22">
        <v>80121706</v>
      </c>
      <c r="C872" s="23" t="s">
        <v>3403</v>
      </c>
      <c r="D872" s="24">
        <v>43101</v>
      </c>
      <c r="E872" s="23" t="s">
        <v>482</v>
      </c>
      <c r="F872" s="23" t="s">
        <v>837</v>
      </c>
      <c r="G872" s="23" t="s">
        <v>352</v>
      </c>
      <c r="H872" s="25">
        <v>237992832</v>
      </c>
      <c r="I872" s="25" t="e">
        <f>[10]!Tabla2[[#This Row],[Valor total estimado]]</f>
        <v>#REF!</v>
      </c>
      <c r="J872" s="23" t="s">
        <v>347</v>
      </c>
      <c r="K872" s="23" t="s">
        <v>45</v>
      </c>
      <c r="L872" s="22" t="s">
        <v>3264</v>
      </c>
      <c r="M872" s="22" t="s">
        <v>3265</v>
      </c>
      <c r="N872" s="21">
        <v>3837020</v>
      </c>
      <c r="O872" s="26" t="s">
        <v>3266</v>
      </c>
      <c r="P872" s="23"/>
      <c r="Q872" s="23"/>
      <c r="R872" s="23"/>
      <c r="S872" s="23"/>
      <c r="T872" s="23"/>
      <c r="U872" s="22"/>
      <c r="V872" s="22">
        <v>8024</v>
      </c>
      <c r="W872" s="27">
        <v>20483</v>
      </c>
      <c r="X872" s="28">
        <v>43126</v>
      </c>
      <c r="Y872" s="23">
        <v>20180126</v>
      </c>
      <c r="Z872" s="23">
        <v>4600008015</v>
      </c>
      <c r="AA872" s="29">
        <f t="shared" si="13"/>
        <v>1</v>
      </c>
      <c r="AB872" s="22" t="s">
        <v>3286</v>
      </c>
      <c r="AC872" s="22" t="s">
        <v>325</v>
      </c>
      <c r="AD872" s="22"/>
      <c r="AE872" s="22" t="s">
        <v>3287</v>
      </c>
      <c r="AF872" s="23" t="s">
        <v>47</v>
      </c>
      <c r="AG872" s="23"/>
    </row>
    <row r="873" spans="1:33" s="20" customFormat="1" ht="63" customHeight="1" x14ac:dyDescent="0.2">
      <c r="A873" s="21" t="s">
        <v>3370</v>
      </c>
      <c r="B873" s="22">
        <v>92121704</v>
      </c>
      <c r="C873" s="23" t="s">
        <v>3404</v>
      </c>
      <c r="D873" s="24">
        <v>43050</v>
      </c>
      <c r="E873" s="23" t="s">
        <v>1360</v>
      </c>
      <c r="F873" s="23" t="s">
        <v>353</v>
      </c>
      <c r="G873" s="23" t="s">
        <v>352</v>
      </c>
      <c r="H873" s="25">
        <v>813273200</v>
      </c>
      <c r="I873" s="25">
        <v>213149769</v>
      </c>
      <c r="J873" s="23" t="s">
        <v>49</v>
      </c>
      <c r="K873" s="23" t="s">
        <v>346</v>
      </c>
      <c r="L873" s="22" t="s">
        <v>3264</v>
      </c>
      <c r="M873" s="22" t="s">
        <v>3265</v>
      </c>
      <c r="N873" s="21">
        <v>3837020</v>
      </c>
      <c r="O873" s="26" t="s">
        <v>3266</v>
      </c>
      <c r="P873" s="23"/>
      <c r="Q873" s="23"/>
      <c r="R873" s="23"/>
      <c r="S873" s="23"/>
      <c r="T873" s="23"/>
      <c r="U873" s="22"/>
      <c r="V873" s="22"/>
      <c r="W873" s="27" t="s">
        <v>3288</v>
      </c>
      <c r="X873" s="28"/>
      <c r="Y873" s="23"/>
      <c r="Z873" s="23"/>
      <c r="AA873" s="29">
        <f t="shared" si="13"/>
        <v>0</v>
      </c>
      <c r="AB873" s="22"/>
      <c r="AC873" s="22" t="s">
        <v>313</v>
      </c>
      <c r="AD873" s="22"/>
      <c r="AE873" s="22" t="s">
        <v>3275</v>
      </c>
      <c r="AF873" s="23" t="s">
        <v>47</v>
      </c>
      <c r="AG873" s="23"/>
    </row>
    <row r="874" spans="1:33" s="20" customFormat="1" ht="63" customHeight="1" x14ac:dyDescent="0.2">
      <c r="A874" s="21" t="s">
        <v>3370</v>
      </c>
      <c r="B874" s="22">
        <v>43232100</v>
      </c>
      <c r="C874" s="23" t="s">
        <v>3405</v>
      </c>
      <c r="D874" s="24">
        <v>43132</v>
      </c>
      <c r="E874" s="23" t="s">
        <v>343</v>
      </c>
      <c r="F874" s="23" t="s">
        <v>533</v>
      </c>
      <c r="G874" s="23" t="s">
        <v>352</v>
      </c>
      <c r="H874" s="25">
        <v>90000000</v>
      </c>
      <c r="I874" s="25" t="e">
        <f>[10]!Tabla2[[#This Row],[Valor total estimado]]</f>
        <v>#REF!</v>
      </c>
      <c r="J874" s="23" t="s">
        <v>347</v>
      </c>
      <c r="K874" s="23" t="s">
        <v>45</v>
      </c>
      <c r="L874" s="22" t="s">
        <v>3264</v>
      </c>
      <c r="M874" s="22" t="s">
        <v>3265</v>
      </c>
      <c r="N874" s="21">
        <v>3837020</v>
      </c>
      <c r="O874" s="26" t="s">
        <v>3266</v>
      </c>
      <c r="P874" s="23"/>
      <c r="Q874" s="23"/>
      <c r="R874" s="23"/>
      <c r="S874" s="23"/>
      <c r="T874" s="23"/>
      <c r="U874" s="22"/>
      <c r="V874" s="22"/>
      <c r="W874" s="27"/>
      <c r="X874" s="28"/>
      <c r="Y874" s="23"/>
      <c r="Z874" s="23"/>
      <c r="AA874" s="29" t="str">
        <f t="shared" si="13"/>
        <v/>
      </c>
      <c r="AB874" s="22"/>
      <c r="AC874" s="22"/>
      <c r="AD874" s="22"/>
      <c r="AE874" s="22" t="s">
        <v>3289</v>
      </c>
      <c r="AF874" s="23" t="s">
        <v>47</v>
      </c>
      <c r="AG874" s="23"/>
    </row>
    <row r="875" spans="1:33" s="20" customFormat="1" ht="63" customHeight="1" x14ac:dyDescent="0.2">
      <c r="A875" s="21" t="s">
        <v>3370</v>
      </c>
      <c r="B875" s="22">
        <v>72151603</v>
      </c>
      <c r="C875" s="23" t="s">
        <v>3406</v>
      </c>
      <c r="D875" s="24">
        <v>43101</v>
      </c>
      <c r="E875" s="23" t="s">
        <v>482</v>
      </c>
      <c r="F875" s="23" t="s">
        <v>780</v>
      </c>
      <c r="G875" s="23" t="s">
        <v>352</v>
      </c>
      <c r="H875" s="25">
        <v>26000000</v>
      </c>
      <c r="I875" s="25" t="e">
        <f>[10]!Tabla2[[#This Row],[Valor total estimado]]</f>
        <v>#REF!</v>
      </c>
      <c r="J875" s="23" t="s">
        <v>347</v>
      </c>
      <c r="K875" s="23" t="s">
        <v>45</v>
      </c>
      <c r="L875" s="22" t="s">
        <v>3264</v>
      </c>
      <c r="M875" s="22" t="s">
        <v>3265</v>
      </c>
      <c r="N875" s="21">
        <v>3837020</v>
      </c>
      <c r="O875" s="26" t="s">
        <v>3266</v>
      </c>
      <c r="P875" s="23"/>
      <c r="Q875" s="23"/>
      <c r="R875" s="23"/>
      <c r="S875" s="23"/>
      <c r="T875" s="23"/>
      <c r="U875" s="22"/>
      <c r="V875" s="22"/>
      <c r="W875" s="27"/>
      <c r="X875" s="28"/>
      <c r="Y875" s="23"/>
      <c r="Z875" s="23"/>
      <c r="AA875" s="29" t="str">
        <f t="shared" si="13"/>
        <v/>
      </c>
      <c r="AB875" s="22"/>
      <c r="AC875" s="22"/>
      <c r="AD875" s="22"/>
      <c r="AE875" s="22" t="s">
        <v>3289</v>
      </c>
      <c r="AF875" s="23" t="s">
        <v>47</v>
      </c>
      <c r="AG875" s="23"/>
    </row>
    <row r="876" spans="1:33" s="20" customFormat="1" ht="63" customHeight="1" x14ac:dyDescent="0.2">
      <c r="A876" s="21" t="s">
        <v>3370</v>
      </c>
      <c r="B876" s="22">
        <v>42203602</v>
      </c>
      <c r="C876" s="23" t="s">
        <v>3407</v>
      </c>
      <c r="D876" s="24">
        <v>43101</v>
      </c>
      <c r="E876" s="23" t="s">
        <v>482</v>
      </c>
      <c r="F876" s="23" t="s">
        <v>780</v>
      </c>
      <c r="G876" s="23" t="s">
        <v>352</v>
      </c>
      <c r="H876" s="25">
        <v>29842500</v>
      </c>
      <c r="I876" s="25" t="e">
        <f>[10]!Tabla2[[#This Row],[Valor total estimado]]</f>
        <v>#REF!</v>
      </c>
      <c r="J876" s="23" t="s">
        <v>347</v>
      </c>
      <c r="K876" s="23" t="s">
        <v>45</v>
      </c>
      <c r="L876" s="22" t="s">
        <v>3264</v>
      </c>
      <c r="M876" s="22" t="s">
        <v>3265</v>
      </c>
      <c r="N876" s="21">
        <v>3837020</v>
      </c>
      <c r="O876" s="26" t="s">
        <v>3266</v>
      </c>
      <c r="P876" s="23"/>
      <c r="Q876" s="23"/>
      <c r="R876" s="23"/>
      <c r="S876" s="23"/>
      <c r="T876" s="23"/>
      <c r="U876" s="22"/>
      <c r="V876" s="22"/>
      <c r="W876" s="27"/>
      <c r="X876" s="28"/>
      <c r="Y876" s="23"/>
      <c r="Z876" s="23"/>
      <c r="AA876" s="29" t="str">
        <f t="shared" si="13"/>
        <v/>
      </c>
      <c r="AB876" s="22"/>
      <c r="AC876" s="22"/>
      <c r="AD876" s="22"/>
      <c r="AE876" s="22" t="s">
        <v>3290</v>
      </c>
      <c r="AF876" s="23" t="s">
        <v>47</v>
      </c>
      <c r="AG876" s="23"/>
    </row>
    <row r="877" spans="1:33" s="20" customFormat="1" ht="63" customHeight="1" x14ac:dyDescent="0.2">
      <c r="A877" s="21" t="s">
        <v>3370</v>
      </c>
      <c r="B877" s="22">
        <v>82101600</v>
      </c>
      <c r="C877" s="23" t="s">
        <v>3408</v>
      </c>
      <c r="D877" s="24">
        <v>43132</v>
      </c>
      <c r="E877" s="23" t="s">
        <v>340</v>
      </c>
      <c r="F877" s="23" t="s">
        <v>533</v>
      </c>
      <c r="G877" s="23" t="s">
        <v>352</v>
      </c>
      <c r="H877" s="25">
        <v>120000000</v>
      </c>
      <c r="I877" s="25" t="e">
        <f>[10]!Tabla2[[#This Row],[Valor total estimado]]</f>
        <v>#REF!</v>
      </c>
      <c r="J877" s="23" t="s">
        <v>347</v>
      </c>
      <c r="K877" s="23" t="s">
        <v>45</v>
      </c>
      <c r="L877" s="22" t="s">
        <v>3264</v>
      </c>
      <c r="M877" s="22" t="s">
        <v>3265</v>
      </c>
      <c r="N877" s="21">
        <v>3837020</v>
      </c>
      <c r="O877" s="26" t="s">
        <v>3266</v>
      </c>
      <c r="P877" s="23"/>
      <c r="Q877" s="23"/>
      <c r="R877" s="23"/>
      <c r="S877" s="23"/>
      <c r="T877" s="23"/>
      <c r="U877" s="22"/>
      <c r="V877" s="22"/>
      <c r="W877" s="27"/>
      <c r="X877" s="28"/>
      <c r="Y877" s="23"/>
      <c r="Z877" s="23"/>
      <c r="AA877" s="29" t="str">
        <f t="shared" si="13"/>
        <v/>
      </c>
      <c r="AB877" s="22"/>
      <c r="AC877" s="22"/>
      <c r="AD877" s="22"/>
      <c r="AE877" s="22" t="s">
        <v>3291</v>
      </c>
      <c r="AF877" s="23" t="s">
        <v>47</v>
      </c>
      <c r="AG877" s="23"/>
    </row>
    <row r="878" spans="1:33" s="20" customFormat="1" ht="63" customHeight="1" x14ac:dyDescent="0.2">
      <c r="A878" s="21" t="s">
        <v>3370</v>
      </c>
      <c r="B878" s="22">
        <v>82101600</v>
      </c>
      <c r="C878" s="23" t="s">
        <v>3409</v>
      </c>
      <c r="D878" s="24">
        <v>43282</v>
      </c>
      <c r="E878" s="23" t="s">
        <v>342</v>
      </c>
      <c r="F878" s="23" t="s">
        <v>533</v>
      </c>
      <c r="G878" s="23" t="s">
        <v>352</v>
      </c>
      <c r="H878" s="25">
        <v>200000000</v>
      </c>
      <c r="I878" s="25" t="e">
        <f>[10]!Tabla2[[#This Row],[Valor total estimado]]</f>
        <v>#REF!</v>
      </c>
      <c r="J878" s="23" t="s">
        <v>347</v>
      </c>
      <c r="K878" s="23" t="s">
        <v>45</v>
      </c>
      <c r="L878" s="22" t="s">
        <v>3264</v>
      </c>
      <c r="M878" s="22" t="s">
        <v>3265</v>
      </c>
      <c r="N878" s="21">
        <v>3837020</v>
      </c>
      <c r="O878" s="26" t="s">
        <v>3266</v>
      </c>
      <c r="P878" s="23"/>
      <c r="Q878" s="23"/>
      <c r="R878" s="23"/>
      <c r="S878" s="23"/>
      <c r="T878" s="23"/>
      <c r="U878" s="22"/>
      <c r="V878" s="22"/>
      <c r="W878" s="27"/>
      <c r="X878" s="28"/>
      <c r="Y878" s="23"/>
      <c r="Z878" s="23"/>
      <c r="AA878" s="29" t="str">
        <f t="shared" si="13"/>
        <v/>
      </c>
      <c r="AB878" s="22"/>
      <c r="AC878" s="22"/>
      <c r="AD878" s="22"/>
      <c r="AE878" s="22" t="s">
        <v>3292</v>
      </c>
      <c r="AF878" s="23" t="s">
        <v>47</v>
      </c>
      <c r="AG878" s="23"/>
    </row>
    <row r="879" spans="1:33" s="20" customFormat="1" ht="63" customHeight="1" x14ac:dyDescent="0.2">
      <c r="A879" s="21" t="s">
        <v>3370</v>
      </c>
      <c r="B879" s="22" t="s">
        <v>3410</v>
      </c>
      <c r="C879" s="23" t="s">
        <v>3411</v>
      </c>
      <c r="D879" s="24">
        <v>43101</v>
      </c>
      <c r="E879" s="23" t="s">
        <v>344</v>
      </c>
      <c r="F879" s="23" t="s">
        <v>677</v>
      </c>
      <c r="G879" s="23" t="s">
        <v>352</v>
      </c>
      <c r="H879" s="25">
        <f>651599999+1520400001</f>
        <v>2172000000</v>
      </c>
      <c r="I879" s="25" t="e">
        <f>[10]!Tabla2[[#This Row],[Valor total estimado]]</f>
        <v>#REF!</v>
      </c>
      <c r="J879" s="23" t="s">
        <v>347</v>
      </c>
      <c r="K879" s="23" t="s">
        <v>45</v>
      </c>
      <c r="L879" s="22" t="s">
        <v>3264</v>
      </c>
      <c r="M879" s="22" t="s">
        <v>3265</v>
      </c>
      <c r="N879" s="21">
        <v>3837020</v>
      </c>
      <c r="O879" s="26" t="s">
        <v>3266</v>
      </c>
      <c r="P879" s="23"/>
      <c r="Q879" s="23"/>
      <c r="R879" s="23"/>
      <c r="S879" s="23"/>
      <c r="T879" s="23"/>
      <c r="U879" s="22"/>
      <c r="V879" s="22"/>
      <c r="W879" s="27"/>
      <c r="X879" s="28"/>
      <c r="Y879" s="23"/>
      <c r="Z879" s="23"/>
      <c r="AA879" s="29" t="str">
        <f t="shared" si="13"/>
        <v/>
      </c>
      <c r="AB879" s="22"/>
      <c r="AC879" s="22"/>
      <c r="AD879" s="22"/>
      <c r="AE879" s="22" t="s">
        <v>3272</v>
      </c>
      <c r="AF879" s="23" t="s">
        <v>47</v>
      </c>
      <c r="AG879" s="23"/>
    </row>
    <row r="880" spans="1:33" s="20" customFormat="1" ht="63" customHeight="1" x14ac:dyDescent="0.2">
      <c r="A880" s="21" t="s">
        <v>3370</v>
      </c>
      <c r="B880" s="22" t="s">
        <v>3410</v>
      </c>
      <c r="C880" s="23" t="s">
        <v>3412</v>
      </c>
      <c r="D880" s="24">
        <v>43101</v>
      </c>
      <c r="E880" s="23" t="s">
        <v>345</v>
      </c>
      <c r="F880" s="23" t="s">
        <v>677</v>
      </c>
      <c r="G880" s="23" t="s">
        <v>352</v>
      </c>
      <c r="H880" s="25">
        <f>324000000+39600000+756000000+92400000</f>
        <v>1212000000</v>
      </c>
      <c r="I880" s="25" t="e">
        <f>[10]!Tabla2[[#This Row],[Valor total estimado]]</f>
        <v>#REF!</v>
      </c>
      <c r="J880" s="23" t="s">
        <v>347</v>
      </c>
      <c r="K880" s="23" t="s">
        <v>45</v>
      </c>
      <c r="L880" s="22" t="s">
        <v>3264</v>
      </c>
      <c r="M880" s="22" t="s">
        <v>3265</v>
      </c>
      <c r="N880" s="21">
        <v>3837020</v>
      </c>
      <c r="O880" s="26" t="s">
        <v>3266</v>
      </c>
      <c r="P880" s="23"/>
      <c r="Q880" s="23"/>
      <c r="R880" s="23"/>
      <c r="S880" s="23"/>
      <c r="T880" s="23"/>
      <c r="U880" s="22"/>
      <c r="V880" s="22"/>
      <c r="W880" s="27"/>
      <c r="X880" s="28"/>
      <c r="Y880" s="23"/>
      <c r="Z880" s="23"/>
      <c r="AA880" s="29" t="str">
        <f t="shared" si="13"/>
        <v/>
      </c>
      <c r="AB880" s="22"/>
      <c r="AC880" s="22"/>
      <c r="AD880" s="22"/>
      <c r="AE880" s="22" t="s">
        <v>3272</v>
      </c>
      <c r="AF880" s="23" t="s">
        <v>47</v>
      </c>
      <c r="AG880" s="23"/>
    </row>
    <row r="881" spans="1:33" s="20" customFormat="1" ht="63" customHeight="1" x14ac:dyDescent="0.2">
      <c r="A881" s="21" t="s">
        <v>3370</v>
      </c>
      <c r="B881" s="22">
        <v>49101602</v>
      </c>
      <c r="C881" s="23" t="s">
        <v>3413</v>
      </c>
      <c r="D881" s="24">
        <v>43160</v>
      </c>
      <c r="E881" s="23" t="s">
        <v>345</v>
      </c>
      <c r="F881" s="23" t="s">
        <v>780</v>
      </c>
      <c r="G881" s="23" t="s">
        <v>352</v>
      </c>
      <c r="H881" s="25">
        <v>75000000</v>
      </c>
      <c r="I881" s="25" t="e">
        <f>[10]!Tabla2[[#This Row],[Valor total estimado]]</f>
        <v>#REF!</v>
      </c>
      <c r="J881" s="23" t="s">
        <v>347</v>
      </c>
      <c r="K881" s="23" t="s">
        <v>45</v>
      </c>
      <c r="L881" s="22" t="s">
        <v>3264</v>
      </c>
      <c r="M881" s="22" t="s">
        <v>3265</v>
      </c>
      <c r="N881" s="21">
        <v>3837020</v>
      </c>
      <c r="O881" s="26" t="s">
        <v>3266</v>
      </c>
      <c r="P881" s="23"/>
      <c r="Q881" s="23"/>
      <c r="R881" s="23"/>
      <c r="S881" s="23"/>
      <c r="T881" s="23"/>
      <c r="U881" s="22"/>
      <c r="V881" s="22"/>
      <c r="W881" s="27"/>
      <c r="X881" s="28"/>
      <c r="Y881" s="23"/>
      <c r="Z881" s="23"/>
      <c r="AA881" s="29" t="str">
        <f t="shared" si="13"/>
        <v/>
      </c>
      <c r="AB881" s="22"/>
      <c r="AC881" s="22"/>
      <c r="AD881" s="22"/>
      <c r="AE881" s="22" t="s">
        <v>3289</v>
      </c>
      <c r="AF881" s="23" t="s">
        <v>47</v>
      </c>
      <c r="AG881" s="23"/>
    </row>
    <row r="882" spans="1:33" s="20" customFormat="1" ht="63" customHeight="1" x14ac:dyDescent="0.2">
      <c r="A882" s="21" t="s">
        <v>3370</v>
      </c>
      <c r="B882" s="22"/>
      <c r="C882" s="23" t="s">
        <v>3414</v>
      </c>
      <c r="D882" s="24">
        <v>43160</v>
      </c>
      <c r="E882" s="23" t="s">
        <v>1529</v>
      </c>
      <c r="F882" s="23" t="s">
        <v>780</v>
      </c>
      <c r="G882" s="23" t="s">
        <v>352</v>
      </c>
      <c r="H882" s="25">
        <v>15000000</v>
      </c>
      <c r="I882" s="25" t="e">
        <f>[10]!Tabla2[[#This Row],[Valor total estimado]]</f>
        <v>#REF!</v>
      </c>
      <c r="J882" s="23" t="s">
        <v>347</v>
      </c>
      <c r="K882" s="23" t="s">
        <v>45</v>
      </c>
      <c r="L882" s="22" t="s">
        <v>3264</v>
      </c>
      <c r="M882" s="22" t="s">
        <v>3265</v>
      </c>
      <c r="N882" s="21">
        <v>3837020</v>
      </c>
      <c r="O882" s="26" t="s">
        <v>3266</v>
      </c>
      <c r="P882" s="23"/>
      <c r="Q882" s="23"/>
      <c r="R882" s="23"/>
      <c r="S882" s="23"/>
      <c r="T882" s="23"/>
      <c r="U882" s="22"/>
      <c r="V882" s="22"/>
      <c r="W882" s="27"/>
      <c r="X882" s="28"/>
      <c r="Y882" s="23"/>
      <c r="Z882" s="23"/>
      <c r="AA882" s="29" t="str">
        <f t="shared" si="13"/>
        <v/>
      </c>
      <c r="AB882" s="22"/>
      <c r="AC882" s="22"/>
      <c r="AD882" s="22"/>
      <c r="AE882" s="22" t="s">
        <v>3293</v>
      </c>
      <c r="AF882" s="23" t="s">
        <v>47</v>
      </c>
      <c r="AG882" s="23"/>
    </row>
    <row r="883" spans="1:33" s="20" customFormat="1" ht="63" customHeight="1" x14ac:dyDescent="0.2">
      <c r="A883" s="21" t="s">
        <v>3370</v>
      </c>
      <c r="B883" s="22">
        <v>80101703</v>
      </c>
      <c r="C883" s="23" t="s">
        <v>3415</v>
      </c>
      <c r="D883" s="24">
        <v>43101</v>
      </c>
      <c r="E883" s="23" t="s">
        <v>1457</v>
      </c>
      <c r="F883" s="23" t="s">
        <v>837</v>
      </c>
      <c r="G883" s="23" t="s">
        <v>352</v>
      </c>
      <c r="H883" s="25">
        <v>4000000</v>
      </c>
      <c r="I883" s="25">
        <v>4000000</v>
      </c>
      <c r="J883" s="23" t="s">
        <v>347</v>
      </c>
      <c r="K883" s="23" t="s">
        <v>45</v>
      </c>
      <c r="L883" s="22" t="s">
        <v>3264</v>
      </c>
      <c r="M883" s="22" t="s">
        <v>3265</v>
      </c>
      <c r="N883" s="21">
        <v>3837020</v>
      </c>
      <c r="O883" s="26" t="s">
        <v>3266</v>
      </c>
      <c r="P883" s="23"/>
      <c r="Q883" s="23"/>
      <c r="R883" s="23"/>
      <c r="S883" s="23"/>
      <c r="T883" s="23"/>
      <c r="U883" s="22"/>
      <c r="V883" s="22"/>
      <c r="W883" s="27"/>
      <c r="X883" s="28"/>
      <c r="Y883" s="23"/>
      <c r="Z883" s="23"/>
      <c r="AA883" s="29" t="str">
        <f t="shared" si="13"/>
        <v/>
      </c>
      <c r="AB883" s="22"/>
      <c r="AC883" s="22"/>
      <c r="AD883" s="22"/>
      <c r="AE883" s="22" t="s">
        <v>3293</v>
      </c>
      <c r="AF883" s="23" t="s">
        <v>47</v>
      </c>
      <c r="AG883" s="23"/>
    </row>
    <row r="884" spans="1:33" s="20" customFormat="1" ht="63" customHeight="1" x14ac:dyDescent="0.2">
      <c r="A884" s="21" t="s">
        <v>3370</v>
      </c>
      <c r="B884" s="22" t="s">
        <v>3416</v>
      </c>
      <c r="C884" s="23" t="s">
        <v>3417</v>
      </c>
      <c r="D884" s="24">
        <v>43344</v>
      </c>
      <c r="E884" s="23" t="s">
        <v>1529</v>
      </c>
      <c r="F884" s="23" t="s">
        <v>780</v>
      </c>
      <c r="G884" s="23" t="s">
        <v>352</v>
      </c>
      <c r="H884" s="25">
        <v>15840000</v>
      </c>
      <c r="I884" s="25" t="e">
        <f>[10]!Tabla2[[#This Row],[Valor total estimado]]</f>
        <v>#REF!</v>
      </c>
      <c r="J884" s="23" t="s">
        <v>347</v>
      </c>
      <c r="K884" s="23" t="s">
        <v>45</v>
      </c>
      <c r="L884" s="22" t="s">
        <v>3264</v>
      </c>
      <c r="M884" s="22" t="s">
        <v>3265</v>
      </c>
      <c r="N884" s="21">
        <v>3837020</v>
      </c>
      <c r="O884" s="26" t="s">
        <v>3266</v>
      </c>
      <c r="P884" s="23"/>
      <c r="Q884" s="23"/>
      <c r="R884" s="23"/>
      <c r="S884" s="23"/>
      <c r="T884" s="23"/>
      <c r="U884" s="22"/>
      <c r="V884" s="22"/>
      <c r="W884" s="27"/>
      <c r="X884" s="28"/>
      <c r="Y884" s="23"/>
      <c r="Z884" s="23"/>
      <c r="AA884" s="29" t="str">
        <f t="shared" si="13"/>
        <v/>
      </c>
      <c r="AB884" s="22"/>
      <c r="AC884" s="22"/>
      <c r="AD884" s="22"/>
      <c r="AE884" s="22" t="s">
        <v>3293</v>
      </c>
      <c r="AF884" s="23" t="s">
        <v>47</v>
      </c>
      <c r="AG884" s="23"/>
    </row>
    <row r="885" spans="1:33" s="20" customFormat="1" ht="63" customHeight="1" x14ac:dyDescent="0.2">
      <c r="A885" s="21" t="s">
        <v>3370</v>
      </c>
      <c r="B885" s="22">
        <v>72101509</v>
      </c>
      <c r="C885" s="23" t="s">
        <v>3418</v>
      </c>
      <c r="D885" s="24">
        <v>43040</v>
      </c>
      <c r="E885" s="23" t="s">
        <v>3419</v>
      </c>
      <c r="F885" s="23" t="s">
        <v>533</v>
      </c>
      <c r="G885" s="23" t="s">
        <v>352</v>
      </c>
      <c r="H885" s="25">
        <v>179473460</v>
      </c>
      <c r="I885" s="25">
        <v>81376633</v>
      </c>
      <c r="J885" s="23" t="s">
        <v>49</v>
      </c>
      <c r="K885" s="23" t="s">
        <v>346</v>
      </c>
      <c r="L885" s="22" t="s">
        <v>3264</v>
      </c>
      <c r="M885" s="22" t="s">
        <v>3265</v>
      </c>
      <c r="N885" s="21">
        <v>3837020</v>
      </c>
      <c r="O885" s="26" t="s">
        <v>3266</v>
      </c>
      <c r="P885" s="23"/>
      <c r="Q885" s="23"/>
      <c r="R885" s="23"/>
      <c r="S885" s="23"/>
      <c r="T885" s="23"/>
      <c r="U885" s="22"/>
      <c r="V885" s="22"/>
      <c r="W885" s="27" t="s">
        <v>3294</v>
      </c>
      <c r="X885" s="28"/>
      <c r="Y885" s="23"/>
      <c r="Z885" s="23"/>
      <c r="AA885" s="29">
        <f t="shared" si="13"/>
        <v>0</v>
      </c>
      <c r="AB885" s="22"/>
      <c r="AC885" s="22" t="s">
        <v>313</v>
      </c>
      <c r="AD885" s="22"/>
      <c r="AE885" s="22" t="s">
        <v>3293</v>
      </c>
      <c r="AF885" s="23" t="s">
        <v>47</v>
      </c>
      <c r="AG885" s="23"/>
    </row>
    <row r="886" spans="1:33" s="20" customFormat="1" ht="63" customHeight="1" x14ac:dyDescent="0.2">
      <c r="A886" s="21" t="s">
        <v>3370</v>
      </c>
      <c r="B886" s="22">
        <v>41113635</v>
      </c>
      <c r="C886" s="23" t="s">
        <v>3420</v>
      </c>
      <c r="D886" s="24">
        <v>43132</v>
      </c>
      <c r="E886" s="23" t="s">
        <v>1457</v>
      </c>
      <c r="F886" s="23" t="s">
        <v>780</v>
      </c>
      <c r="G886" s="23" t="s">
        <v>352</v>
      </c>
      <c r="H886" s="25">
        <v>7000000</v>
      </c>
      <c r="I886" s="25" t="e">
        <f>[10]!Tabla2[[#This Row],[Valor total estimado]]</f>
        <v>#REF!</v>
      </c>
      <c r="J886" s="23" t="s">
        <v>347</v>
      </c>
      <c r="K886" s="23" t="s">
        <v>45</v>
      </c>
      <c r="L886" s="22" t="s">
        <v>3264</v>
      </c>
      <c r="M886" s="22" t="s">
        <v>3265</v>
      </c>
      <c r="N886" s="21">
        <v>3837020</v>
      </c>
      <c r="O886" s="26" t="s">
        <v>3266</v>
      </c>
      <c r="P886" s="23"/>
      <c r="Q886" s="23"/>
      <c r="R886" s="23"/>
      <c r="S886" s="23"/>
      <c r="T886" s="23"/>
      <c r="U886" s="22"/>
      <c r="V886" s="22"/>
      <c r="W886" s="27"/>
      <c r="X886" s="28"/>
      <c r="Y886" s="23"/>
      <c r="Z886" s="23"/>
      <c r="AA886" s="29" t="str">
        <f t="shared" si="13"/>
        <v/>
      </c>
      <c r="AB886" s="22"/>
      <c r="AC886" s="22"/>
      <c r="AD886" s="22"/>
      <c r="AE886" s="22" t="s">
        <v>3293</v>
      </c>
      <c r="AF886" s="23" t="s">
        <v>47</v>
      </c>
      <c r="AG886" s="23"/>
    </row>
    <row r="887" spans="1:33" s="20" customFormat="1" ht="63" customHeight="1" x14ac:dyDescent="0.2">
      <c r="A887" s="21" t="s">
        <v>3370</v>
      </c>
      <c r="B887" s="22">
        <v>41113635</v>
      </c>
      <c r="C887" s="23" t="s">
        <v>3421</v>
      </c>
      <c r="D887" s="24">
        <v>43160</v>
      </c>
      <c r="E887" s="23" t="s">
        <v>345</v>
      </c>
      <c r="F887" s="23" t="s">
        <v>780</v>
      </c>
      <c r="G887" s="23" t="s">
        <v>352</v>
      </c>
      <c r="H887" s="25">
        <v>51600000</v>
      </c>
      <c r="I887" s="25" t="e">
        <f>[10]!Tabla2[[#This Row],[Valor total estimado]]</f>
        <v>#REF!</v>
      </c>
      <c r="J887" s="23" t="s">
        <v>347</v>
      </c>
      <c r="K887" s="23" t="s">
        <v>45</v>
      </c>
      <c r="L887" s="22" t="s">
        <v>3264</v>
      </c>
      <c r="M887" s="22" t="s">
        <v>3265</v>
      </c>
      <c r="N887" s="21">
        <v>3837020</v>
      </c>
      <c r="O887" s="26" t="s">
        <v>3266</v>
      </c>
      <c r="P887" s="23"/>
      <c r="Q887" s="23"/>
      <c r="R887" s="23"/>
      <c r="S887" s="23"/>
      <c r="T887" s="23"/>
      <c r="U887" s="22"/>
      <c r="V887" s="22"/>
      <c r="W887" s="27"/>
      <c r="X887" s="28"/>
      <c r="Y887" s="23"/>
      <c r="Z887" s="23"/>
      <c r="AA887" s="29" t="str">
        <f t="shared" si="13"/>
        <v/>
      </c>
      <c r="AB887" s="22"/>
      <c r="AC887" s="22"/>
      <c r="AD887" s="22"/>
      <c r="AE887" s="22" t="s">
        <v>3276</v>
      </c>
      <c r="AF887" s="23" t="s">
        <v>47</v>
      </c>
      <c r="AG887" s="23"/>
    </row>
    <row r="888" spans="1:33" s="20" customFormat="1" ht="63" customHeight="1" x14ac:dyDescent="0.2">
      <c r="A888" s="21" t="s">
        <v>3370</v>
      </c>
      <c r="B888" s="22">
        <v>72154043</v>
      </c>
      <c r="C888" s="23" t="s">
        <v>3422</v>
      </c>
      <c r="D888" s="24">
        <v>43160</v>
      </c>
      <c r="E888" s="23" t="s">
        <v>345</v>
      </c>
      <c r="F888" s="23" t="s">
        <v>533</v>
      </c>
      <c r="G888" s="23" t="s">
        <v>352</v>
      </c>
      <c r="H888" s="25">
        <v>88800000</v>
      </c>
      <c r="I888" s="25" t="e">
        <f>[10]!Tabla2[[#This Row],[Valor total estimado]]</f>
        <v>#REF!</v>
      </c>
      <c r="J888" s="23" t="s">
        <v>347</v>
      </c>
      <c r="K888" s="23" t="s">
        <v>45</v>
      </c>
      <c r="L888" s="22" t="s">
        <v>3264</v>
      </c>
      <c r="M888" s="22" t="s">
        <v>3265</v>
      </c>
      <c r="N888" s="21">
        <v>3837020</v>
      </c>
      <c r="O888" s="26" t="s">
        <v>3266</v>
      </c>
      <c r="P888" s="23"/>
      <c r="Q888" s="23"/>
      <c r="R888" s="23"/>
      <c r="S888" s="23"/>
      <c r="T888" s="23"/>
      <c r="U888" s="22"/>
      <c r="V888" s="22"/>
      <c r="W888" s="27"/>
      <c r="X888" s="28"/>
      <c r="Y888" s="23"/>
      <c r="Z888" s="23"/>
      <c r="AA888" s="29" t="str">
        <f t="shared" si="13"/>
        <v/>
      </c>
      <c r="AB888" s="22"/>
      <c r="AC888" s="22"/>
      <c r="AD888" s="22"/>
      <c r="AE888" s="22" t="s">
        <v>3276</v>
      </c>
      <c r="AF888" s="23" t="s">
        <v>47</v>
      </c>
      <c r="AG888" s="23"/>
    </row>
    <row r="889" spans="1:33" s="20" customFormat="1" ht="63" customHeight="1" x14ac:dyDescent="0.2">
      <c r="A889" s="21" t="s">
        <v>3370</v>
      </c>
      <c r="B889" s="22">
        <v>72101511</v>
      </c>
      <c r="C889" s="23" t="s">
        <v>3423</v>
      </c>
      <c r="D889" s="24">
        <v>43160</v>
      </c>
      <c r="E889" s="23" t="s">
        <v>345</v>
      </c>
      <c r="F889" s="23" t="s">
        <v>533</v>
      </c>
      <c r="G889" s="23" t="s">
        <v>352</v>
      </c>
      <c r="H889" s="25">
        <v>84000000</v>
      </c>
      <c r="I889" s="25" t="e">
        <f>[10]!Tabla2[[#This Row],[Valor total estimado]]</f>
        <v>#REF!</v>
      </c>
      <c r="J889" s="23" t="s">
        <v>347</v>
      </c>
      <c r="K889" s="23" t="s">
        <v>45</v>
      </c>
      <c r="L889" s="22" t="s">
        <v>3264</v>
      </c>
      <c r="M889" s="22" t="s">
        <v>3265</v>
      </c>
      <c r="N889" s="21">
        <v>3837020</v>
      </c>
      <c r="O889" s="26" t="s">
        <v>3266</v>
      </c>
      <c r="P889" s="23"/>
      <c r="Q889" s="23"/>
      <c r="R889" s="23"/>
      <c r="S889" s="23"/>
      <c r="T889" s="23"/>
      <c r="U889" s="22"/>
      <c r="V889" s="22"/>
      <c r="W889" s="27"/>
      <c r="X889" s="28"/>
      <c r="Y889" s="23"/>
      <c r="Z889" s="23"/>
      <c r="AA889" s="29" t="str">
        <f t="shared" si="13"/>
        <v/>
      </c>
      <c r="AB889" s="22"/>
      <c r="AC889" s="22"/>
      <c r="AD889" s="22"/>
      <c r="AE889" s="22" t="s">
        <v>3276</v>
      </c>
      <c r="AF889" s="23" t="s">
        <v>47</v>
      </c>
      <c r="AG889" s="23"/>
    </row>
    <row r="890" spans="1:33" s="20" customFormat="1" ht="63" customHeight="1" x14ac:dyDescent="0.2">
      <c r="A890" s="21" t="s">
        <v>3370</v>
      </c>
      <c r="B890" s="22" t="s">
        <v>3424</v>
      </c>
      <c r="C890" s="23" t="s">
        <v>3425</v>
      </c>
      <c r="D890" s="24">
        <v>43101</v>
      </c>
      <c r="E890" s="23" t="s">
        <v>345</v>
      </c>
      <c r="F890" s="23" t="s">
        <v>533</v>
      </c>
      <c r="G890" s="23" t="s">
        <v>352</v>
      </c>
      <c r="H890" s="25">
        <v>153468000</v>
      </c>
      <c r="I890" s="25" t="e">
        <f>[10]!Tabla2[[#This Row],[Valor total estimado]]</f>
        <v>#REF!</v>
      </c>
      <c r="J890" s="23" t="s">
        <v>347</v>
      </c>
      <c r="K890" s="23" t="s">
        <v>45</v>
      </c>
      <c r="L890" s="22" t="s">
        <v>3264</v>
      </c>
      <c r="M890" s="22" t="s">
        <v>3265</v>
      </c>
      <c r="N890" s="21">
        <v>3837020</v>
      </c>
      <c r="O890" s="26" t="s">
        <v>3266</v>
      </c>
      <c r="P890" s="23"/>
      <c r="Q890" s="23"/>
      <c r="R890" s="23"/>
      <c r="S890" s="23"/>
      <c r="T890" s="23"/>
      <c r="U890" s="22"/>
      <c r="V890" s="22">
        <v>8015</v>
      </c>
      <c r="W890" s="27" t="s">
        <v>3295</v>
      </c>
      <c r="X890" s="28"/>
      <c r="Y890" s="23"/>
      <c r="Z890" s="23"/>
      <c r="AA890" s="29">
        <f t="shared" si="13"/>
        <v>0</v>
      </c>
      <c r="AB890" s="22"/>
      <c r="AC890" s="22" t="s">
        <v>313</v>
      </c>
      <c r="AD890" s="22"/>
      <c r="AE890" s="22" t="s">
        <v>3296</v>
      </c>
      <c r="AF890" s="23" t="s">
        <v>47</v>
      </c>
      <c r="AG890" s="23"/>
    </row>
    <row r="891" spans="1:33" s="20" customFormat="1" ht="63" customHeight="1" x14ac:dyDescent="0.2">
      <c r="A891" s="21" t="s">
        <v>3370</v>
      </c>
      <c r="B891" s="22">
        <v>49101602</v>
      </c>
      <c r="C891" s="23" t="s">
        <v>3426</v>
      </c>
      <c r="D891" s="24">
        <v>43050</v>
      </c>
      <c r="E891" s="23" t="s">
        <v>1360</v>
      </c>
      <c r="F891" s="23" t="s">
        <v>353</v>
      </c>
      <c r="G891" s="23" t="s">
        <v>352</v>
      </c>
      <c r="H891" s="25">
        <v>483920284</v>
      </c>
      <c r="I891" s="25">
        <f>93954685+219227598</f>
        <v>313182283</v>
      </c>
      <c r="J891" s="23" t="s">
        <v>49</v>
      </c>
      <c r="K891" s="23" t="s">
        <v>346</v>
      </c>
      <c r="L891" s="22" t="s">
        <v>3264</v>
      </c>
      <c r="M891" s="22" t="s">
        <v>3265</v>
      </c>
      <c r="N891" s="21">
        <v>3837020</v>
      </c>
      <c r="O891" s="26" t="s">
        <v>3266</v>
      </c>
      <c r="P891" s="23"/>
      <c r="Q891" s="23"/>
      <c r="R891" s="23"/>
      <c r="S891" s="23"/>
      <c r="T891" s="23"/>
      <c r="U891" s="22"/>
      <c r="V891" s="22"/>
      <c r="W891" s="27"/>
      <c r="X891" s="28"/>
      <c r="Y891" s="23"/>
      <c r="Z891" s="23"/>
      <c r="AA891" s="29" t="str">
        <f t="shared" si="13"/>
        <v/>
      </c>
      <c r="AB891" s="22"/>
      <c r="AC891" s="22"/>
      <c r="AD891" s="22"/>
      <c r="AE891" s="22" t="s">
        <v>3275</v>
      </c>
      <c r="AF891" s="23" t="s">
        <v>47</v>
      </c>
      <c r="AG891" s="23"/>
    </row>
    <row r="892" spans="1:33" s="20" customFormat="1" ht="63" customHeight="1" x14ac:dyDescent="0.2">
      <c r="A892" s="21" t="s">
        <v>3370</v>
      </c>
      <c r="B892" s="22">
        <v>82101600</v>
      </c>
      <c r="C892" s="23" t="s">
        <v>3427</v>
      </c>
      <c r="D892" s="24">
        <v>43132</v>
      </c>
      <c r="E892" s="23" t="s">
        <v>340</v>
      </c>
      <c r="F892" s="23" t="s">
        <v>780</v>
      </c>
      <c r="G892" s="23" t="s">
        <v>352</v>
      </c>
      <c r="H892" s="25">
        <v>75000000</v>
      </c>
      <c r="I892" s="25" t="e">
        <f>[10]!Tabla2[[#This Row],[Valor total estimado]]</f>
        <v>#REF!</v>
      </c>
      <c r="J892" s="23" t="s">
        <v>347</v>
      </c>
      <c r="K892" s="23" t="s">
        <v>45</v>
      </c>
      <c r="L892" s="22" t="s">
        <v>3264</v>
      </c>
      <c r="M892" s="22" t="s">
        <v>3265</v>
      </c>
      <c r="N892" s="21">
        <v>3837020</v>
      </c>
      <c r="O892" s="26" t="s">
        <v>3266</v>
      </c>
      <c r="P892" s="23"/>
      <c r="Q892" s="23"/>
      <c r="R892" s="23"/>
      <c r="S892" s="23"/>
      <c r="T892" s="23"/>
      <c r="U892" s="22"/>
      <c r="V892" s="22"/>
      <c r="W892" s="27"/>
      <c r="X892" s="28"/>
      <c r="Y892" s="23"/>
      <c r="Z892" s="23"/>
      <c r="AA892" s="29" t="str">
        <f t="shared" si="13"/>
        <v/>
      </c>
      <c r="AB892" s="22"/>
      <c r="AC892" s="22"/>
      <c r="AD892" s="22"/>
      <c r="AE892" s="22" t="s">
        <v>3290</v>
      </c>
      <c r="AF892" s="23" t="s">
        <v>47</v>
      </c>
      <c r="AG892" s="23"/>
    </row>
    <row r="893" spans="1:33" s="20" customFormat="1" ht="63" customHeight="1" x14ac:dyDescent="0.2">
      <c r="A893" s="21" t="s">
        <v>3370</v>
      </c>
      <c r="B893" s="22">
        <v>78111602</v>
      </c>
      <c r="C893" s="23" t="s">
        <v>3428</v>
      </c>
      <c r="D893" s="24">
        <v>43018</v>
      </c>
      <c r="E893" s="23" t="s">
        <v>1346</v>
      </c>
      <c r="F893" s="23" t="s">
        <v>353</v>
      </c>
      <c r="G893" s="23" t="s">
        <v>352</v>
      </c>
      <c r="H893" s="25">
        <v>306421990</v>
      </c>
      <c r="I893" s="25">
        <f>47748398+190993592</f>
        <v>238741990</v>
      </c>
      <c r="J893" s="23" t="s">
        <v>49</v>
      </c>
      <c r="K893" s="23" t="s">
        <v>346</v>
      </c>
      <c r="L893" s="22" t="s">
        <v>3264</v>
      </c>
      <c r="M893" s="22" t="s">
        <v>3265</v>
      </c>
      <c r="N893" s="21">
        <v>3837020</v>
      </c>
      <c r="O893" s="26" t="s">
        <v>3266</v>
      </c>
      <c r="P893" s="23"/>
      <c r="Q893" s="23"/>
      <c r="R893" s="23"/>
      <c r="S893" s="23"/>
      <c r="T893" s="23"/>
      <c r="U893" s="22"/>
      <c r="V893" s="22"/>
      <c r="W893" s="27" t="s">
        <v>3297</v>
      </c>
      <c r="X893" s="28"/>
      <c r="Y893" s="23"/>
      <c r="Z893" s="23"/>
      <c r="AA893" s="29">
        <f t="shared" si="13"/>
        <v>0</v>
      </c>
      <c r="AB893" s="22"/>
      <c r="AC893" s="22" t="s">
        <v>313</v>
      </c>
      <c r="AD893" s="22"/>
      <c r="AE893" s="22" t="s">
        <v>3298</v>
      </c>
      <c r="AF893" s="23" t="s">
        <v>47</v>
      </c>
      <c r="AG893" s="23"/>
    </row>
    <row r="894" spans="1:33" s="20" customFormat="1" ht="63" customHeight="1" x14ac:dyDescent="0.2">
      <c r="A894" s="21" t="s">
        <v>3370</v>
      </c>
      <c r="B894" s="22"/>
      <c r="C894" s="23" t="s">
        <v>3429</v>
      </c>
      <c r="D894" s="24">
        <v>43132</v>
      </c>
      <c r="E894" s="23" t="s">
        <v>482</v>
      </c>
      <c r="F894" s="23" t="s">
        <v>780</v>
      </c>
      <c r="G894" s="23" t="s">
        <v>352</v>
      </c>
      <c r="H894" s="25">
        <v>10000000</v>
      </c>
      <c r="I894" s="25" t="e">
        <f>[10]!Tabla2[[#This Row],[Valor total estimado]]</f>
        <v>#REF!</v>
      </c>
      <c r="J894" s="23" t="s">
        <v>347</v>
      </c>
      <c r="K894" s="23" t="s">
        <v>45</v>
      </c>
      <c r="L894" s="22" t="s">
        <v>3264</v>
      </c>
      <c r="M894" s="22" t="s">
        <v>3265</v>
      </c>
      <c r="N894" s="21">
        <v>3837020</v>
      </c>
      <c r="O894" s="26" t="s">
        <v>3266</v>
      </c>
      <c r="P894" s="23"/>
      <c r="Q894" s="23"/>
      <c r="R894" s="23"/>
      <c r="S894" s="23"/>
      <c r="T894" s="23"/>
      <c r="U894" s="22"/>
      <c r="V894" s="22"/>
      <c r="W894" s="27"/>
      <c r="X894" s="28"/>
      <c r="Y894" s="23"/>
      <c r="Z894" s="23"/>
      <c r="AA894" s="29" t="str">
        <f t="shared" si="13"/>
        <v/>
      </c>
      <c r="AB894" s="22"/>
      <c r="AC894" s="22"/>
      <c r="AD894" s="22"/>
      <c r="AE894" s="22" t="s">
        <v>3293</v>
      </c>
      <c r="AF894" s="23" t="s">
        <v>47</v>
      </c>
      <c r="AG894" s="23"/>
    </row>
    <row r="895" spans="1:33" s="20" customFormat="1" ht="63" customHeight="1" x14ac:dyDescent="0.2">
      <c r="A895" s="21" t="s">
        <v>3370</v>
      </c>
      <c r="B895" s="22">
        <v>20102301</v>
      </c>
      <c r="C895" s="23" t="s">
        <v>3430</v>
      </c>
      <c r="D895" s="24">
        <v>43132</v>
      </c>
      <c r="E895" s="23" t="s">
        <v>482</v>
      </c>
      <c r="F895" s="23" t="s">
        <v>780</v>
      </c>
      <c r="G895" s="23" t="s">
        <v>352</v>
      </c>
      <c r="H895" s="25">
        <v>50400000</v>
      </c>
      <c r="I895" s="25" t="e">
        <f>[10]!Tabla2[[#This Row],[Valor total estimado]]</f>
        <v>#REF!</v>
      </c>
      <c r="J895" s="23" t="s">
        <v>347</v>
      </c>
      <c r="K895" s="23" t="s">
        <v>45</v>
      </c>
      <c r="L895" s="22" t="s">
        <v>3264</v>
      </c>
      <c r="M895" s="22" t="s">
        <v>3265</v>
      </c>
      <c r="N895" s="21">
        <v>3837020</v>
      </c>
      <c r="O895" s="26" t="s">
        <v>3266</v>
      </c>
      <c r="P895" s="23"/>
      <c r="Q895" s="23"/>
      <c r="R895" s="23"/>
      <c r="S895" s="23"/>
      <c r="T895" s="23"/>
      <c r="U895" s="22"/>
      <c r="V895" s="22"/>
      <c r="W895" s="27"/>
      <c r="X895" s="28"/>
      <c r="Y895" s="23"/>
      <c r="Z895" s="23"/>
      <c r="AA895" s="29" t="str">
        <f t="shared" si="13"/>
        <v/>
      </c>
      <c r="AB895" s="22"/>
      <c r="AC895" s="22"/>
      <c r="AD895" s="22"/>
      <c r="AE895" s="22" t="s">
        <v>3276</v>
      </c>
      <c r="AF895" s="23" t="s">
        <v>47</v>
      </c>
      <c r="AG895" s="23"/>
    </row>
    <row r="896" spans="1:33" s="20" customFormat="1" ht="63" customHeight="1" x14ac:dyDescent="0.2">
      <c r="A896" s="21" t="s">
        <v>3370</v>
      </c>
      <c r="B896" s="22">
        <v>80111700</v>
      </c>
      <c r="C896" s="23" t="s">
        <v>3431</v>
      </c>
      <c r="D896" s="24">
        <v>43160</v>
      </c>
      <c r="E896" s="23" t="s">
        <v>340</v>
      </c>
      <c r="F896" s="23" t="s">
        <v>533</v>
      </c>
      <c r="G896" s="23" t="s">
        <v>352</v>
      </c>
      <c r="H896" s="25">
        <v>240000000</v>
      </c>
      <c r="I896" s="25" t="e">
        <f>[10]!Tabla2[[#This Row],[Valor total estimado]]</f>
        <v>#REF!</v>
      </c>
      <c r="J896" s="23" t="s">
        <v>347</v>
      </c>
      <c r="K896" s="23" t="s">
        <v>45</v>
      </c>
      <c r="L896" s="22" t="s">
        <v>3264</v>
      </c>
      <c r="M896" s="22" t="s">
        <v>3265</v>
      </c>
      <c r="N896" s="21">
        <v>3837020</v>
      </c>
      <c r="O896" s="26" t="s">
        <v>3266</v>
      </c>
      <c r="P896" s="23"/>
      <c r="Q896" s="23"/>
      <c r="R896" s="23"/>
      <c r="S896" s="23"/>
      <c r="T896" s="23"/>
      <c r="U896" s="22"/>
      <c r="V896" s="22"/>
      <c r="W896" s="27"/>
      <c r="X896" s="28"/>
      <c r="Y896" s="23"/>
      <c r="Z896" s="23"/>
      <c r="AA896" s="29" t="str">
        <f t="shared" si="13"/>
        <v/>
      </c>
      <c r="AB896" s="22"/>
      <c r="AC896" s="22"/>
      <c r="AD896" s="22"/>
      <c r="AE896" s="22" t="s">
        <v>3291</v>
      </c>
      <c r="AF896" s="23" t="s">
        <v>47</v>
      </c>
      <c r="AG896" s="23"/>
    </row>
    <row r="897" spans="1:33" s="20" customFormat="1" ht="63" customHeight="1" x14ac:dyDescent="0.2">
      <c r="A897" s="21" t="s">
        <v>3370</v>
      </c>
      <c r="B897" s="22">
        <v>49101602</v>
      </c>
      <c r="C897" s="23" t="s">
        <v>3432</v>
      </c>
      <c r="D897" s="24">
        <v>43160</v>
      </c>
      <c r="E897" s="23" t="s">
        <v>345</v>
      </c>
      <c r="F897" s="23" t="s">
        <v>780</v>
      </c>
      <c r="G897" s="23" t="s">
        <v>352</v>
      </c>
      <c r="H897" s="25">
        <v>20000000</v>
      </c>
      <c r="I897" s="25" t="e">
        <f>[10]!Tabla2[[#This Row],[Valor total estimado]]</f>
        <v>#REF!</v>
      </c>
      <c r="J897" s="23" t="s">
        <v>347</v>
      </c>
      <c r="K897" s="23" t="s">
        <v>45</v>
      </c>
      <c r="L897" s="22" t="s">
        <v>3264</v>
      </c>
      <c r="M897" s="22" t="s">
        <v>3265</v>
      </c>
      <c r="N897" s="21">
        <v>3837020</v>
      </c>
      <c r="O897" s="26" t="s">
        <v>3266</v>
      </c>
      <c r="P897" s="23"/>
      <c r="Q897" s="23"/>
      <c r="R897" s="23"/>
      <c r="S897" s="23"/>
      <c r="T897" s="23"/>
      <c r="U897" s="22"/>
      <c r="V897" s="22"/>
      <c r="W897" s="27"/>
      <c r="X897" s="28"/>
      <c r="Y897" s="23"/>
      <c r="Z897" s="23"/>
      <c r="AA897" s="29" t="str">
        <f t="shared" si="13"/>
        <v/>
      </c>
      <c r="AB897" s="22"/>
      <c r="AC897" s="22"/>
      <c r="AD897" s="22"/>
      <c r="AE897" s="22" t="s">
        <v>3290</v>
      </c>
      <c r="AF897" s="23" t="s">
        <v>47</v>
      </c>
      <c r="AG897" s="23"/>
    </row>
    <row r="898" spans="1:33" s="20" customFormat="1" ht="63" customHeight="1" x14ac:dyDescent="0.2">
      <c r="A898" s="21" t="s">
        <v>3370</v>
      </c>
      <c r="B898" s="22"/>
      <c r="C898" s="23" t="s">
        <v>3433</v>
      </c>
      <c r="D898" s="24">
        <v>43191</v>
      </c>
      <c r="E898" s="23" t="s">
        <v>1529</v>
      </c>
      <c r="F898" s="23" t="s">
        <v>780</v>
      </c>
      <c r="G898" s="23" t="s">
        <v>352</v>
      </c>
      <c r="H898" s="25">
        <v>8448000</v>
      </c>
      <c r="I898" s="25" t="e">
        <f>[10]!Tabla2[[#This Row],[Valor total estimado]]</f>
        <v>#REF!</v>
      </c>
      <c r="J898" s="23" t="s">
        <v>347</v>
      </c>
      <c r="K898" s="23" t="s">
        <v>45</v>
      </c>
      <c r="L898" s="22" t="s">
        <v>3264</v>
      </c>
      <c r="M898" s="22" t="s">
        <v>3265</v>
      </c>
      <c r="N898" s="21">
        <v>3837020</v>
      </c>
      <c r="O898" s="26" t="s">
        <v>3266</v>
      </c>
      <c r="P898" s="23"/>
      <c r="Q898" s="23"/>
      <c r="R898" s="23"/>
      <c r="S898" s="23"/>
      <c r="T898" s="23"/>
      <c r="U898" s="22"/>
      <c r="V898" s="22"/>
      <c r="W898" s="27"/>
      <c r="X898" s="28"/>
      <c r="Y898" s="23"/>
      <c r="Z898" s="23"/>
      <c r="AA898" s="29" t="str">
        <f t="shared" si="13"/>
        <v/>
      </c>
      <c r="AB898" s="22"/>
      <c r="AC898" s="22"/>
      <c r="AD898" s="22"/>
      <c r="AE898" s="22" t="s">
        <v>3293</v>
      </c>
      <c r="AF898" s="23" t="s">
        <v>47</v>
      </c>
      <c r="AG898" s="23"/>
    </row>
    <row r="899" spans="1:33" s="20" customFormat="1" ht="63" customHeight="1" x14ac:dyDescent="0.2">
      <c r="A899" s="21" t="s">
        <v>3370</v>
      </c>
      <c r="B899" s="22">
        <v>80121604</v>
      </c>
      <c r="C899" s="23" t="s">
        <v>3434</v>
      </c>
      <c r="D899" s="24">
        <v>43282</v>
      </c>
      <c r="E899" s="23" t="s">
        <v>342</v>
      </c>
      <c r="F899" s="23" t="s">
        <v>837</v>
      </c>
      <c r="G899" s="23" t="s">
        <v>352</v>
      </c>
      <c r="H899" s="25">
        <v>36960000</v>
      </c>
      <c r="I899" s="25" t="e">
        <f>[10]!Tabla2[[#This Row],[Valor total estimado]]</f>
        <v>#REF!</v>
      </c>
      <c r="J899" s="23" t="s">
        <v>347</v>
      </c>
      <c r="K899" s="23" t="s">
        <v>45</v>
      </c>
      <c r="L899" s="22" t="s">
        <v>3264</v>
      </c>
      <c r="M899" s="22" t="s">
        <v>3265</v>
      </c>
      <c r="N899" s="21">
        <v>3837020</v>
      </c>
      <c r="O899" s="26" t="s">
        <v>3266</v>
      </c>
      <c r="P899" s="23"/>
      <c r="Q899" s="23"/>
      <c r="R899" s="23"/>
      <c r="S899" s="23"/>
      <c r="T899" s="23"/>
      <c r="U899" s="22"/>
      <c r="V899" s="22"/>
      <c r="W899" s="27"/>
      <c r="X899" s="28"/>
      <c r="Y899" s="23"/>
      <c r="Z899" s="23"/>
      <c r="AA899" s="29" t="str">
        <f t="shared" si="13"/>
        <v/>
      </c>
      <c r="AB899" s="22"/>
      <c r="AC899" s="22"/>
      <c r="AD899" s="22"/>
      <c r="AE899" s="22" t="s">
        <v>3299</v>
      </c>
      <c r="AF899" s="23" t="s">
        <v>47</v>
      </c>
      <c r="AG899" s="23"/>
    </row>
    <row r="900" spans="1:33" s="20" customFormat="1" ht="63" customHeight="1" x14ac:dyDescent="0.2">
      <c r="A900" s="21" t="s">
        <v>3370</v>
      </c>
      <c r="B900" s="22">
        <v>53102710</v>
      </c>
      <c r="C900" s="23" t="s">
        <v>3435</v>
      </c>
      <c r="D900" s="24">
        <v>43191</v>
      </c>
      <c r="E900" s="23" t="s">
        <v>496</v>
      </c>
      <c r="F900" s="23" t="s">
        <v>348</v>
      </c>
      <c r="G900" s="23" t="s">
        <v>352</v>
      </c>
      <c r="H900" s="25">
        <f>87859200+49420800</f>
        <v>137280000</v>
      </c>
      <c r="I900" s="25" t="e">
        <f>[10]!Tabla2[[#This Row],[Valor total estimado]]</f>
        <v>#REF!</v>
      </c>
      <c r="J900" s="23" t="s">
        <v>347</v>
      </c>
      <c r="K900" s="23" t="s">
        <v>45</v>
      </c>
      <c r="L900" s="22" t="s">
        <v>3264</v>
      </c>
      <c r="M900" s="22" t="s">
        <v>3265</v>
      </c>
      <c r="N900" s="21">
        <v>3837020</v>
      </c>
      <c r="O900" s="26" t="s">
        <v>3266</v>
      </c>
      <c r="P900" s="23"/>
      <c r="Q900" s="23"/>
      <c r="R900" s="23"/>
      <c r="S900" s="23"/>
      <c r="T900" s="23"/>
      <c r="U900" s="22"/>
      <c r="V900" s="22"/>
      <c r="W900" s="27"/>
      <c r="X900" s="28"/>
      <c r="Y900" s="23"/>
      <c r="Z900" s="23"/>
      <c r="AA900" s="29" t="str">
        <f t="shared" si="13"/>
        <v/>
      </c>
      <c r="AB900" s="22"/>
      <c r="AC900" s="22"/>
      <c r="AD900" s="22"/>
      <c r="AE900" s="22" t="s">
        <v>3293</v>
      </c>
      <c r="AF900" s="23" t="s">
        <v>47</v>
      </c>
      <c r="AG900" s="23"/>
    </row>
    <row r="901" spans="1:33" s="20" customFormat="1" ht="63" customHeight="1" x14ac:dyDescent="0.2">
      <c r="A901" s="21" t="s">
        <v>3370</v>
      </c>
      <c r="B901" s="22">
        <v>84111603</v>
      </c>
      <c r="C901" s="23" t="s">
        <v>3436</v>
      </c>
      <c r="D901" s="24">
        <v>43101</v>
      </c>
      <c r="E901" s="23" t="s">
        <v>343</v>
      </c>
      <c r="F901" s="23" t="s">
        <v>837</v>
      </c>
      <c r="G901" s="23" t="s">
        <v>352</v>
      </c>
      <c r="H901" s="25">
        <v>11000000</v>
      </c>
      <c r="I901" s="25">
        <v>11000000</v>
      </c>
      <c r="J901" s="23" t="s">
        <v>347</v>
      </c>
      <c r="K901" s="23" t="s">
        <v>45</v>
      </c>
      <c r="L901" s="22" t="s">
        <v>3264</v>
      </c>
      <c r="M901" s="22" t="s">
        <v>3265</v>
      </c>
      <c r="N901" s="21">
        <v>3837020</v>
      </c>
      <c r="O901" s="26" t="s">
        <v>3266</v>
      </c>
      <c r="P901" s="23"/>
      <c r="Q901" s="23"/>
      <c r="R901" s="23"/>
      <c r="S901" s="23"/>
      <c r="T901" s="23"/>
      <c r="U901" s="22"/>
      <c r="V901" s="22">
        <v>8031</v>
      </c>
      <c r="W901" s="27">
        <v>20409</v>
      </c>
      <c r="X901" s="28">
        <v>43126</v>
      </c>
      <c r="Y901" s="23">
        <v>20180126</v>
      </c>
      <c r="Z901" s="23" t="s">
        <v>3300</v>
      </c>
      <c r="AA901" s="29">
        <f t="shared" si="13"/>
        <v>1</v>
      </c>
      <c r="AB901" s="22" t="s">
        <v>3301</v>
      </c>
      <c r="AC901" s="22" t="s">
        <v>317</v>
      </c>
      <c r="AD901" s="22"/>
      <c r="AE901" s="22" t="s">
        <v>3299</v>
      </c>
      <c r="AF901" s="23" t="s">
        <v>47</v>
      </c>
      <c r="AG901" s="23"/>
    </row>
    <row r="902" spans="1:33" s="20" customFormat="1" ht="63" customHeight="1" x14ac:dyDescent="0.2">
      <c r="A902" s="21" t="s">
        <v>3370</v>
      </c>
      <c r="B902" s="22">
        <v>84111603</v>
      </c>
      <c r="C902" s="23" t="s">
        <v>3437</v>
      </c>
      <c r="D902" s="24">
        <v>43221</v>
      </c>
      <c r="E902" s="23" t="s">
        <v>1457</v>
      </c>
      <c r="F902" s="23" t="s">
        <v>780</v>
      </c>
      <c r="G902" s="23" t="s">
        <v>352</v>
      </c>
      <c r="H902" s="25">
        <v>17000000</v>
      </c>
      <c r="I902" s="25" t="e">
        <f>[10]!Tabla2[[#This Row],[Valor total estimado]]</f>
        <v>#REF!</v>
      </c>
      <c r="J902" s="23" t="s">
        <v>347</v>
      </c>
      <c r="K902" s="23" t="s">
        <v>45</v>
      </c>
      <c r="L902" s="22" t="s">
        <v>3264</v>
      </c>
      <c r="M902" s="22" t="s">
        <v>3265</v>
      </c>
      <c r="N902" s="21">
        <v>3837020</v>
      </c>
      <c r="O902" s="26" t="s">
        <v>3266</v>
      </c>
      <c r="P902" s="23"/>
      <c r="Q902" s="23"/>
      <c r="R902" s="23"/>
      <c r="S902" s="23"/>
      <c r="T902" s="23"/>
      <c r="U902" s="22"/>
      <c r="V902" s="22"/>
      <c r="W902" s="27"/>
      <c r="X902" s="28"/>
      <c r="Y902" s="23"/>
      <c r="Z902" s="23"/>
      <c r="AA902" s="29" t="str">
        <f t="shared" si="13"/>
        <v/>
      </c>
      <c r="AB902" s="22"/>
      <c r="AC902" s="22"/>
      <c r="AD902" s="22"/>
      <c r="AE902" s="22" t="s">
        <v>3299</v>
      </c>
      <c r="AF902" s="23" t="s">
        <v>47</v>
      </c>
      <c r="AG902" s="23"/>
    </row>
    <row r="903" spans="1:33" s="20" customFormat="1" ht="63" customHeight="1" x14ac:dyDescent="0.2">
      <c r="A903" s="21" t="s">
        <v>3370</v>
      </c>
      <c r="B903" s="22">
        <v>84111603</v>
      </c>
      <c r="C903" s="23" t="s">
        <v>3438</v>
      </c>
      <c r="D903" s="24">
        <v>43282</v>
      </c>
      <c r="E903" s="23" t="s">
        <v>1457</v>
      </c>
      <c r="F903" s="23" t="s">
        <v>780</v>
      </c>
      <c r="G903" s="23" t="s">
        <v>352</v>
      </c>
      <c r="H903" s="25">
        <v>12000000</v>
      </c>
      <c r="I903" s="25" t="e">
        <f>[10]!Tabla2[[#This Row],[Valor total estimado]]</f>
        <v>#REF!</v>
      </c>
      <c r="J903" s="23" t="s">
        <v>347</v>
      </c>
      <c r="K903" s="23" t="s">
        <v>45</v>
      </c>
      <c r="L903" s="22" t="s">
        <v>3264</v>
      </c>
      <c r="M903" s="22" t="s">
        <v>3265</v>
      </c>
      <c r="N903" s="21">
        <v>3837020</v>
      </c>
      <c r="O903" s="26" t="s">
        <v>3266</v>
      </c>
      <c r="P903" s="23"/>
      <c r="Q903" s="23"/>
      <c r="R903" s="23"/>
      <c r="S903" s="23"/>
      <c r="T903" s="23"/>
      <c r="U903" s="22"/>
      <c r="V903" s="22"/>
      <c r="W903" s="27"/>
      <c r="X903" s="28"/>
      <c r="Y903" s="23"/>
      <c r="Z903" s="23"/>
      <c r="AA903" s="29" t="str">
        <f t="shared" si="13"/>
        <v/>
      </c>
      <c r="AB903" s="22"/>
      <c r="AC903" s="22"/>
      <c r="AD903" s="22"/>
      <c r="AE903" s="22" t="s">
        <v>3299</v>
      </c>
      <c r="AF903" s="23" t="s">
        <v>47</v>
      </c>
      <c r="AG903" s="23"/>
    </row>
    <row r="904" spans="1:33" s="20" customFormat="1" ht="63" customHeight="1" x14ac:dyDescent="0.2">
      <c r="A904" s="21" t="s">
        <v>3370</v>
      </c>
      <c r="B904" s="22">
        <v>80111700</v>
      </c>
      <c r="C904" s="23" t="s">
        <v>3439</v>
      </c>
      <c r="D904" s="24">
        <v>43132</v>
      </c>
      <c r="E904" s="23" t="s">
        <v>340</v>
      </c>
      <c r="F904" s="23" t="s">
        <v>780</v>
      </c>
      <c r="G904" s="23" t="s">
        <v>352</v>
      </c>
      <c r="H904" s="25">
        <v>10000000</v>
      </c>
      <c r="I904" s="25" t="e">
        <f>[10]!Tabla2[[#This Row],[Valor total estimado]]</f>
        <v>#REF!</v>
      </c>
      <c r="J904" s="23" t="s">
        <v>347</v>
      </c>
      <c r="K904" s="23" t="s">
        <v>45</v>
      </c>
      <c r="L904" s="22" t="s">
        <v>3264</v>
      </c>
      <c r="M904" s="22" t="s">
        <v>3265</v>
      </c>
      <c r="N904" s="21">
        <v>3837020</v>
      </c>
      <c r="O904" s="26" t="s">
        <v>3266</v>
      </c>
      <c r="P904" s="23"/>
      <c r="Q904" s="23"/>
      <c r="R904" s="23"/>
      <c r="S904" s="23"/>
      <c r="T904" s="23"/>
      <c r="U904" s="22"/>
      <c r="V904" s="22"/>
      <c r="W904" s="27"/>
      <c r="X904" s="28"/>
      <c r="Y904" s="23"/>
      <c r="Z904" s="23"/>
      <c r="AA904" s="29" t="str">
        <f t="shared" si="13"/>
        <v/>
      </c>
      <c r="AB904" s="22"/>
      <c r="AC904" s="22"/>
      <c r="AD904" s="22"/>
      <c r="AE904" s="22" t="s">
        <v>3302</v>
      </c>
      <c r="AF904" s="23" t="s">
        <v>47</v>
      </c>
      <c r="AG904" s="23"/>
    </row>
    <row r="905" spans="1:33" s="20" customFormat="1" ht="63" customHeight="1" x14ac:dyDescent="0.2">
      <c r="A905" s="21" t="s">
        <v>3370</v>
      </c>
      <c r="B905" s="22">
        <v>84111603</v>
      </c>
      <c r="C905" s="23" t="s">
        <v>3440</v>
      </c>
      <c r="D905" s="24">
        <v>43282</v>
      </c>
      <c r="E905" s="23" t="s">
        <v>1457</v>
      </c>
      <c r="F905" s="23" t="s">
        <v>837</v>
      </c>
      <c r="G905" s="23" t="s">
        <v>352</v>
      </c>
      <c r="H905" s="25">
        <v>7000000</v>
      </c>
      <c r="I905" s="25" t="e">
        <f>[10]!Tabla2[[#This Row],[Valor total estimado]]</f>
        <v>#REF!</v>
      </c>
      <c r="J905" s="23" t="s">
        <v>347</v>
      </c>
      <c r="K905" s="23" t="s">
        <v>45</v>
      </c>
      <c r="L905" s="22" t="s">
        <v>3264</v>
      </c>
      <c r="M905" s="22" t="s">
        <v>3265</v>
      </c>
      <c r="N905" s="21">
        <v>3837020</v>
      </c>
      <c r="O905" s="26" t="s">
        <v>3266</v>
      </c>
      <c r="P905" s="23"/>
      <c r="Q905" s="23"/>
      <c r="R905" s="23"/>
      <c r="S905" s="23"/>
      <c r="T905" s="23"/>
      <c r="U905" s="22"/>
      <c r="V905" s="22"/>
      <c r="W905" s="27"/>
      <c r="X905" s="28"/>
      <c r="Y905" s="23"/>
      <c r="Z905" s="23"/>
      <c r="AA905" s="29" t="str">
        <f t="shared" si="13"/>
        <v/>
      </c>
      <c r="AB905" s="22"/>
      <c r="AC905" s="22"/>
      <c r="AD905" s="22"/>
      <c r="AE905" s="22" t="s">
        <v>3299</v>
      </c>
      <c r="AF905" s="23" t="s">
        <v>47</v>
      </c>
      <c r="AG905" s="23"/>
    </row>
    <row r="906" spans="1:33" s="20" customFormat="1" ht="63" customHeight="1" x14ac:dyDescent="0.2">
      <c r="A906" s="21" t="s">
        <v>3370</v>
      </c>
      <c r="B906" s="22">
        <v>84111603</v>
      </c>
      <c r="C906" s="23" t="s">
        <v>3441</v>
      </c>
      <c r="D906" s="24">
        <v>43221</v>
      </c>
      <c r="E906" s="23" t="s">
        <v>3442</v>
      </c>
      <c r="F906" s="23" t="s">
        <v>780</v>
      </c>
      <c r="G906" s="23" t="s">
        <v>352</v>
      </c>
      <c r="H906" s="25">
        <v>6000000</v>
      </c>
      <c r="I906" s="25">
        <v>6000000</v>
      </c>
      <c r="J906" s="23" t="s">
        <v>347</v>
      </c>
      <c r="K906" s="23" t="s">
        <v>45</v>
      </c>
      <c r="L906" s="22" t="s">
        <v>3264</v>
      </c>
      <c r="M906" s="22" t="s">
        <v>3265</v>
      </c>
      <c r="N906" s="21">
        <v>3837020</v>
      </c>
      <c r="O906" s="26" t="s">
        <v>3266</v>
      </c>
      <c r="P906" s="23"/>
      <c r="Q906" s="23"/>
      <c r="R906" s="23"/>
      <c r="S906" s="23"/>
      <c r="T906" s="23"/>
      <c r="U906" s="22"/>
      <c r="V906" s="22"/>
      <c r="W906" s="27">
        <v>21011</v>
      </c>
      <c r="X906" s="28"/>
      <c r="Y906" s="23"/>
      <c r="Z906" s="23"/>
      <c r="AA906" s="29">
        <f t="shared" si="13"/>
        <v>0</v>
      </c>
      <c r="AB906" s="22"/>
      <c r="AC906" s="22"/>
      <c r="AD906" s="22"/>
      <c r="AE906" s="22" t="s">
        <v>3303</v>
      </c>
      <c r="AF906" s="23" t="s">
        <v>47</v>
      </c>
      <c r="AG906" s="23"/>
    </row>
    <row r="907" spans="1:33" s="20" customFormat="1" ht="63" customHeight="1" x14ac:dyDescent="0.2">
      <c r="A907" s="21" t="s">
        <v>3370</v>
      </c>
      <c r="B907" s="22">
        <v>84111603</v>
      </c>
      <c r="C907" s="23" t="s">
        <v>3443</v>
      </c>
      <c r="D907" s="24">
        <v>43101</v>
      </c>
      <c r="E907" s="23" t="s">
        <v>1457</v>
      </c>
      <c r="F907" s="23" t="s">
        <v>837</v>
      </c>
      <c r="G907" s="23" t="s">
        <v>352</v>
      </c>
      <c r="H907" s="25">
        <v>19000000</v>
      </c>
      <c r="I907" s="25">
        <v>19000000</v>
      </c>
      <c r="J907" s="23" t="s">
        <v>347</v>
      </c>
      <c r="K907" s="23" t="s">
        <v>45</v>
      </c>
      <c r="L907" s="22" t="s">
        <v>3264</v>
      </c>
      <c r="M907" s="22" t="s">
        <v>3265</v>
      </c>
      <c r="N907" s="21">
        <v>3837020</v>
      </c>
      <c r="O907" s="26" t="s">
        <v>3266</v>
      </c>
      <c r="P907" s="23"/>
      <c r="Q907" s="23"/>
      <c r="R907" s="23"/>
      <c r="S907" s="23"/>
      <c r="T907" s="23"/>
      <c r="U907" s="22"/>
      <c r="V907" s="22">
        <v>8036</v>
      </c>
      <c r="W907" s="27">
        <v>20551</v>
      </c>
      <c r="X907" s="28">
        <v>43126</v>
      </c>
      <c r="Y907" s="23">
        <v>20180126</v>
      </c>
      <c r="Z907" s="23" t="s">
        <v>3304</v>
      </c>
      <c r="AA907" s="29">
        <f t="shared" si="13"/>
        <v>1</v>
      </c>
      <c r="AB907" s="22" t="s">
        <v>3305</v>
      </c>
      <c r="AC907" s="22" t="s">
        <v>317</v>
      </c>
      <c r="AD907" s="22"/>
      <c r="AE907" s="22" t="s">
        <v>3303</v>
      </c>
      <c r="AF907" s="23" t="s">
        <v>47</v>
      </c>
      <c r="AG907" s="23"/>
    </row>
    <row r="908" spans="1:33" s="20" customFormat="1" ht="63" customHeight="1" x14ac:dyDescent="0.2">
      <c r="A908" s="21" t="s">
        <v>3370</v>
      </c>
      <c r="B908" s="22">
        <v>41104207</v>
      </c>
      <c r="C908" s="23" t="s">
        <v>3444</v>
      </c>
      <c r="D908" s="24">
        <v>43221</v>
      </c>
      <c r="E908" s="23" t="s">
        <v>1529</v>
      </c>
      <c r="F908" s="23" t="s">
        <v>780</v>
      </c>
      <c r="G908" s="23" t="s">
        <v>352</v>
      </c>
      <c r="H908" s="25">
        <v>10000000</v>
      </c>
      <c r="I908" s="25" t="e">
        <f>[10]!Tabla2[[#This Row],[Valor total estimado]]</f>
        <v>#REF!</v>
      </c>
      <c r="J908" s="23" t="s">
        <v>347</v>
      </c>
      <c r="K908" s="23" t="s">
        <v>45</v>
      </c>
      <c r="L908" s="22" t="s">
        <v>3264</v>
      </c>
      <c r="M908" s="22" t="s">
        <v>3265</v>
      </c>
      <c r="N908" s="21">
        <v>3837020</v>
      </c>
      <c r="O908" s="26" t="s">
        <v>3266</v>
      </c>
      <c r="P908" s="23"/>
      <c r="Q908" s="23"/>
      <c r="R908" s="23"/>
      <c r="S908" s="23"/>
      <c r="T908" s="23"/>
      <c r="U908" s="22"/>
      <c r="V908" s="22"/>
      <c r="W908" s="27"/>
      <c r="X908" s="28"/>
      <c r="Y908" s="23"/>
      <c r="Z908" s="23"/>
      <c r="AA908" s="29" t="str">
        <f t="shared" ref="AA908:AA971" si="14">+IF(AND(W908="",X908="",Y908="",Z908=""),"",IF(AND(W908&lt;&gt;"",X908="",Y908="",Z908=""),0%,IF(AND(W908&lt;&gt;"",X908&lt;&gt;"",Y908="",Z908=""),33%,IF(AND(W908&lt;&gt;"",X908&lt;&gt;"",Y908&lt;&gt;"",Z908=""),66%,IF(AND(W908&lt;&gt;"",X908&lt;&gt;"",Y908&lt;&gt;"",Z908&lt;&gt;""),100%,"Información incompleta")))))</f>
        <v/>
      </c>
      <c r="AB908" s="22"/>
      <c r="AC908" s="22"/>
      <c r="AD908" s="22"/>
      <c r="AE908" s="22" t="s">
        <v>3299</v>
      </c>
      <c r="AF908" s="23" t="s">
        <v>47</v>
      </c>
      <c r="AG908" s="23"/>
    </row>
    <row r="909" spans="1:33" s="20" customFormat="1" ht="63" customHeight="1" x14ac:dyDescent="0.2">
      <c r="A909" s="21" t="s">
        <v>3370</v>
      </c>
      <c r="B909" s="22">
        <v>80101500</v>
      </c>
      <c r="C909" s="23" t="s">
        <v>3445</v>
      </c>
      <c r="D909" s="24">
        <v>43101</v>
      </c>
      <c r="E909" s="23" t="s">
        <v>482</v>
      </c>
      <c r="F909" s="23" t="s">
        <v>620</v>
      </c>
      <c r="G909" s="23" t="s">
        <v>352</v>
      </c>
      <c r="H909" s="25">
        <v>90000000</v>
      </c>
      <c r="I909" s="25" t="e">
        <f>[10]!Tabla2[[#This Row],[Valor total estimado]]</f>
        <v>#REF!</v>
      </c>
      <c r="J909" s="23" t="s">
        <v>347</v>
      </c>
      <c r="K909" s="23" t="s">
        <v>45</v>
      </c>
      <c r="L909" s="22" t="s">
        <v>3264</v>
      </c>
      <c r="M909" s="22" t="s">
        <v>3265</v>
      </c>
      <c r="N909" s="21">
        <v>3837020</v>
      </c>
      <c r="O909" s="26" t="s">
        <v>3266</v>
      </c>
      <c r="P909" s="23"/>
      <c r="Q909" s="23"/>
      <c r="R909" s="23"/>
      <c r="S909" s="23"/>
      <c r="T909" s="23"/>
      <c r="U909" s="22"/>
      <c r="V909" s="22"/>
      <c r="W909" s="27"/>
      <c r="X909" s="28"/>
      <c r="Y909" s="23"/>
      <c r="Z909" s="23"/>
      <c r="AA909" s="29" t="str">
        <f t="shared" si="14"/>
        <v/>
      </c>
      <c r="AB909" s="22"/>
      <c r="AC909" s="22"/>
      <c r="AD909" s="22"/>
      <c r="AE909" s="22" t="s">
        <v>3306</v>
      </c>
      <c r="AF909" s="23" t="s">
        <v>47</v>
      </c>
      <c r="AG909" s="23"/>
    </row>
    <row r="910" spans="1:33" s="20" customFormat="1" ht="63" customHeight="1" x14ac:dyDescent="0.2">
      <c r="A910" s="21" t="s">
        <v>3370</v>
      </c>
      <c r="B910" s="22">
        <v>80101500</v>
      </c>
      <c r="C910" s="23" t="s">
        <v>3446</v>
      </c>
      <c r="D910" s="24">
        <v>43101</v>
      </c>
      <c r="E910" s="23" t="s">
        <v>482</v>
      </c>
      <c r="F910" s="23" t="s">
        <v>620</v>
      </c>
      <c r="G910" s="23" t="s">
        <v>352</v>
      </c>
      <c r="H910" s="25">
        <v>35937132</v>
      </c>
      <c r="I910" s="25" t="e">
        <f>[10]!Tabla2[[#This Row],[Valor total estimado]]</f>
        <v>#REF!</v>
      </c>
      <c r="J910" s="23" t="s">
        <v>347</v>
      </c>
      <c r="K910" s="23" t="s">
        <v>45</v>
      </c>
      <c r="L910" s="22" t="s">
        <v>3264</v>
      </c>
      <c r="M910" s="22" t="s">
        <v>3265</v>
      </c>
      <c r="N910" s="21">
        <v>3837020</v>
      </c>
      <c r="O910" s="26" t="s">
        <v>3266</v>
      </c>
      <c r="P910" s="23"/>
      <c r="Q910" s="23"/>
      <c r="R910" s="23"/>
      <c r="S910" s="23"/>
      <c r="T910" s="23"/>
      <c r="U910" s="22"/>
      <c r="V910" s="22">
        <v>8009</v>
      </c>
      <c r="W910" s="27">
        <v>20052</v>
      </c>
      <c r="X910" s="28"/>
      <c r="Y910" s="23"/>
      <c r="Z910" s="23"/>
      <c r="AA910" s="29">
        <f t="shared" si="14"/>
        <v>0</v>
      </c>
      <c r="AB910" s="22"/>
      <c r="AC910" s="22" t="s">
        <v>313</v>
      </c>
      <c r="AD910" s="22"/>
      <c r="AE910" s="22" t="s">
        <v>3299</v>
      </c>
      <c r="AF910" s="23" t="s">
        <v>47</v>
      </c>
      <c r="AG910" s="23"/>
    </row>
    <row r="911" spans="1:33" s="20" customFormat="1" ht="63" customHeight="1" x14ac:dyDescent="0.2">
      <c r="A911" s="21" t="s">
        <v>3370</v>
      </c>
      <c r="B911" s="22">
        <v>80111700</v>
      </c>
      <c r="C911" s="23" t="s">
        <v>3447</v>
      </c>
      <c r="D911" s="24">
        <v>43282</v>
      </c>
      <c r="E911" s="23" t="s">
        <v>817</v>
      </c>
      <c r="F911" s="23" t="s">
        <v>620</v>
      </c>
      <c r="G911" s="23" t="s">
        <v>352</v>
      </c>
      <c r="H911" s="25">
        <v>54062868</v>
      </c>
      <c r="I911" s="25" t="e">
        <f>[10]!Tabla2[[#This Row],[Valor total estimado]]</f>
        <v>#REF!</v>
      </c>
      <c r="J911" s="23" t="s">
        <v>347</v>
      </c>
      <c r="K911" s="23" t="s">
        <v>45</v>
      </c>
      <c r="L911" s="22" t="s">
        <v>3264</v>
      </c>
      <c r="M911" s="22" t="s">
        <v>3265</v>
      </c>
      <c r="N911" s="21">
        <v>3837020</v>
      </c>
      <c r="O911" s="26" t="s">
        <v>3266</v>
      </c>
      <c r="P911" s="23"/>
      <c r="Q911" s="23"/>
      <c r="R911" s="23"/>
      <c r="S911" s="23"/>
      <c r="T911" s="23"/>
      <c r="U911" s="22"/>
      <c r="V911" s="22"/>
      <c r="W911" s="27"/>
      <c r="X911" s="28"/>
      <c r="Y911" s="23"/>
      <c r="Z911" s="23"/>
      <c r="AA911" s="29" t="str">
        <f t="shared" si="14"/>
        <v/>
      </c>
      <c r="AB911" s="22"/>
      <c r="AC911" s="22"/>
      <c r="AD911" s="22"/>
      <c r="AE911" s="22" t="s">
        <v>3299</v>
      </c>
      <c r="AF911" s="23" t="s">
        <v>47</v>
      </c>
      <c r="AG911" s="23"/>
    </row>
    <row r="912" spans="1:33" s="20" customFormat="1" ht="63" customHeight="1" x14ac:dyDescent="0.2">
      <c r="A912" s="21" t="s">
        <v>3370</v>
      </c>
      <c r="B912" s="22" t="s">
        <v>3448</v>
      </c>
      <c r="C912" s="23" t="s">
        <v>3449</v>
      </c>
      <c r="D912" s="24">
        <v>43132</v>
      </c>
      <c r="E912" s="23" t="s">
        <v>345</v>
      </c>
      <c r="F912" s="23" t="s">
        <v>348</v>
      </c>
      <c r="G912" s="23" t="s">
        <v>352</v>
      </c>
      <c r="H912" s="25">
        <v>1968509236</v>
      </c>
      <c r="I912" s="25" t="e">
        <f>[10]!Tabla2[[#This Row],[Valor total estimado]]</f>
        <v>#REF!</v>
      </c>
      <c r="J912" s="23" t="s">
        <v>347</v>
      </c>
      <c r="K912" s="23" t="s">
        <v>45</v>
      </c>
      <c r="L912" s="22" t="s">
        <v>3264</v>
      </c>
      <c r="M912" s="22" t="s">
        <v>3265</v>
      </c>
      <c r="N912" s="21">
        <v>3837020</v>
      </c>
      <c r="O912" s="26" t="s">
        <v>3266</v>
      </c>
      <c r="P912" s="23"/>
      <c r="Q912" s="23"/>
      <c r="R912" s="23"/>
      <c r="S912" s="23"/>
      <c r="T912" s="23"/>
      <c r="U912" s="22"/>
      <c r="V912" s="22"/>
      <c r="W912" s="27"/>
      <c r="X912" s="28"/>
      <c r="Y912" s="23"/>
      <c r="Z912" s="23"/>
      <c r="AA912" s="29" t="str">
        <f t="shared" si="14"/>
        <v/>
      </c>
      <c r="AB912" s="22"/>
      <c r="AC912" s="22"/>
      <c r="AD912" s="22"/>
      <c r="AE912" s="22" t="s">
        <v>3307</v>
      </c>
      <c r="AF912" s="23" t="s">
        <v>47</v>
      </c>
      <c r="AG912" s="23"/>
    </row>
    <row r="913" spans="1:33" s="20" customFormat="1" ht="63" customHeight="1" x14ac:dyDescent="0.2">
      <c r="A913" s="21" t="s">
        <v>3370</v>
      </c>
      <c r="B913" s="22">
        <v>95141706</v>
      </c>
      <c r="C913" s="23" t="s">
        <v>3450</v>
      </c>
      <c r="D913" s="24">
        <v>43018</v>
      </c>
      <c r="E913" s="23" t="s">
        <v>1346</v>
      </c>
      <c r="F913" s="23" t="s">
        <v>677</v>
      </c>
      <c r="G913" s="23" t="s">
        <v>352</v>
      </c>
      <c r="H913" s="25">
        <v>13521757926</v>
      </c>
      <c r="I913" s="25">
        <v>11219395503</v>
      </c>
      <c r="J913" s="23" t="s">
        <v>49</v>
      </c>
      <c r="K913" s="23" t="s">
        <v>346</v>
      </c>
      <c r="L913" s="22" t="s">
        <v>3264</v>
      </c>
      <c r="M913" s="22" t="s">
        <v>3265</v>
      </c>
      <c r="N913" s="21">
        <v>3837020</v>
      </c>
      <c r="O913" s="26" t="s">
        <v>3266</v>
      </c>
      <c r="P913" s="23"/>
      <c r="Q913" s="23"/>
      <c r="R913" s="23"/>
      <c r="S913" s="23"/>
      <c r="T913" s="23"/>
      <c r="U913" s="22"/>
      <c r="V913" s="22"/>
      <c r="W913" s="27">
        <v>20700</v>
      </c>
      <c r="X913" s="28"/>
      <c r="Y913" s="23"/>
      <c r="Z913" s="23"/>
      <c r="AA913" s="29">
        <f t="shared" si="14"/>
        <v>0</v>
      </c>
      <c r="AB913" s="22"/>
      <c r="AC913" s="22" t="s">
        <v>313</v>
      </c>
      <c r="AD913" s="22"/>
      <c r="AE913" s="22" t="s">
        <v>3308</v>
      </c>
      <c r="AF913" s="23" t="s">
        <v>47</v>
      </c>
      <c r="AG913" s="23"/>
    </row>
    <row r="914" spans="1:33" s="20" customFormat="1" ht="63" customHeight="1" x14ac:dyDescent="0.2">
      <c r="A914" s="21" t="s">
        <v>3370</v>
      </c>
      <c r="B914" s="22">
        <v>50161814</v>
      </c>
      <c r="C914" s="23" t="s">
        <v>3451</v>
      </c>
      <c r="D914" s="24">
        <v>43132</v>
      </c>
      <c r="E914" s="23" t="s">
        <v>340</v>
      </c>
      <c r="F914" s="23" t="s">
        <v>348</v>
      </c>
      <c r="G914" s="23" t="s">
        <v>352</v>
      </c>
      <c r="H914" s="25">
        <f>109021652.96098+423383451.914852</f>
        <v>532405104.87583202</v>
      </c>
      <c r="I914" s="25" t="e">
        <f>[10]!Tabla2[[#This Row],[Valor total estimado]]</f>
        <v>#REF!</v>
      </c>
      <c r="J914" s="23" t="s">
        <v>347</v>
      </c>
      <c r="K914" s="23" t="s">
        <v>45</v>
      </c>
      <c r="L914" s="22" t="s">
        <v>3264</v>
      </c>
      <c r="M914" s="22" t="s">
        <v>3265</v>
      </c>
      <c r="N914" s="21">
        <v>3837020</v>
      </c>
      <c r="O914" s="26" t="s">
        <v>3266</v>
      </c>
      <c r="P914" s="23"/>
      <c r="Q914" s="23"/>
      <c r="R914" s="23"/>
      <c r="S914" s="23"/>
      <c r="T914" s="23"/>
      <c r="U914" s="22"/>
      <c r="V914" s="22"/>
      <c r="W914" s="27"/>
      <c r="X914" s="28"/>
      <c r="Y914" s="23"/>
      <c r="Z914" s="23"/>
      <c r="AA914" s="29" t="str">
        <f t="shared" si="14"/>
        <v/>
      </c>
      <c r="AB914" s="22"/>
      <c r="AC914" s="22"/>
      <c r="AD914" s="22"/>
      <c r="AE914" s="22" t="s">
        <v>3309</v>
      </c>
      <c r="AF914" s="23" t="s">
        <v>47</v>
      </c>
      <c r="AG914" s="23"/>
    </row>
    <row r="915" spans="1:33" s="20" customFormat="1" ht="63" customHeight="1" x14ac:dyDescent="0.2">
      <c r="A915" s="21" t="s">
        <v>3370</v>
      </c>
      <c r="B915" s="22">
        <v>50161814</v>
      </c>
      <c r="C915" s="23" t="s">
        <v>3452</v>
      </c>
      <c r="D915" s="24">
        <v>43160</v>
      </c>
      <c r="E915" s="23" t="s">
        <v>345</v>
      </c>
      <c r="F915" s="23" t="s">
        <v>348</v>
      </c>
      <c r="G915" s="23" t="s">
        <v>352</v>
      </c>
      <c r="H915" s="25">
        <v>260111529.49009866</v>
      </c>
      <c r="I915" s="25" t="e">
        <f>[10]!Tabla2[[#This Row],[Valor total estimado]]</f>
        <v>#REF!</v>
      </c>
      <c r="J915" s="23" t="s">
        <v>347</v>
      </c>
      <c r="K915" s="23" t="s">
        <v>45</v>
      </c>
      <c r="L915" s="22" t="s">
        <v>3264</v>
      </c>
      <c r="M915" s="22" t="s">
        <v>3265</v>
      </c>
      <c r="N915" s="21">
        <v>3837020</v>
      </c>
      <c r="O915" s="26" t="s">
        <v>3266</v>
      </c>
      <c r="P915" s="23"/>
      <c r="Q915" s="23"/>
      <c r="R915" s="23"/>
      <c r="S915" s="23"/>
      <c r="T915" s="23"/>
      <c r="U915" s="22"/>
      <c r="V915" s="22"/>
      <c r="W915" s="27"/>
      <c r="X915" s="28"/>
      <c r="Y915" s="23"/>
      <c r="Z915" s="23"/>
      <c r="AA915" s="29" t="str">
        <f t="shared" si="14"/>
        <v/>
      </c>
      <c r="AB915" s="22"/>
      <c r="AC915" s="22"/>
      <c r="AD915" s="22"/>
      <c r="AE915" s="22" t="s">
        <v>3309</v>
      </c>
      <c r="AF915" s="23" t="s">
        <v>47</v>
      </c>
      <c r="AG915" s="23"/>
    </row>
    <row r="916" spans="1:33" s="20" customFormat="1" ht="63" customHeight="1" x14ac:dyDescent="0.2">
      <c r="A916" s="21" t="s">
        <v>3370</v>
      </c>
      <c r="B916" s="22">
        <v>73131903</v>
      </c>
      <c r="C916" s="23" t="s">
        <v>3453</v>
      </c>
      <c r="D916" s="24">
        <v>43160</v>
      </c>
      <c r="E916" s="23" t="s">
        <v>345</v>
      </c>
      <c r="F916" s="23" t="s">
        <v>780</v>
      </c>
      <c r="G916" s="23" t="s">
        <v>352</v>
      </c>
      <c r="H916" s="25">
        <v>39276472.805230118</v>
      </c>
      <c r="I916" s="25" t="e">
        <f>[10]!Tabla2[[#This Row],[Valor total estimado]]</f>
        <v>#REF!</v>
      </c>
      <c r="J916" s="23" t="s">
        <v>347</v>
      </c>
      <c r="K916" s="23" t="s">
        <v>45</v>
      </c>
      <c r="L916" s="22" t="s">
        <v>3264</v>
      </c>
      <c r="M916" s="22" t="s">
        <v>3265</v>
      </c>
      <c r="N916" s="21">
        <v>3837020</v>
      </c>
      <c r="O916" s="26" t="s">
        <v>3266</v>
      </c>
      <c r="P916" s="23"/>
      <c r="Q916" s="23"/>
      <c r="R916" s="23"/>
      <c r="S916" s="23"/>
      <c r="T916" s="23"/>
      <c r="U916" s="22"/>
      <c r="V916" s="22"/>
      <c r="W916" s="27"/>
      <c r="X916" s="28"/>
      <c r="Y916" s="23"/>
      <c r="Z916" s="23"/>
      <c r="AA916" s="29" t="str">
        <f t="shared" si="14"/>
        <v/>
      </c>
      <c r="AB916" s="22"/>
      <c r="AC916" s="22"/>
      <c r="AD916" s="22"/>
      <c r="AE916" s="22" t="s">
        <v>3309</v>
      </c>
      <c r="AF916" s="23" t="s">
        <v>47</v>
      </c>
      <c r="AG916" s="23"/>
    </row>
    <row r="917" spans="1:33" s="20" customFormat="1" ht="63" customHeight="1" x14ac:dyDescent="0.2">
      <c r="A917" s="21" t="s">
        <v>3370</v>
      </c>
      <c r="B917" s="22">
        <v>12352104</v>
      </c>
      <c r="C917" s="23" t="s">
        <v>3454</v>
      </c>
      <c r="D917" s="24">
        <v>43101</v>
      </c>
      <c r="E917" s="23" t="s">
        <v>482</v>
      </c>
      <c r="F917" s="23" t="s">
        <v>348</v>
      </c>
      <c r="G917" s="23" t="s">
        <v>352</v>
      </c>
      <c r="H917" s="25">
        <v>12484008598</v>
      </c>
      <c r="I917" s="25" t="e">
        <f>[10]!Tabla2[[#This Row],[Valor total estimado]]</f>
        <v>#REF!</v>
      </c>
      <c r="J917" s="23" t="s">
        <v>347</v>
      </c>
      <c r="K917" s="23" t="s">
        <v>45</v>
      </c>
      <c r="L917" s="22" t="s">
        <v>3264</v>
      </c>
      <c r="M917" s="22" t="s">
        <v>3265</v>
      </c>
      <c r="N917" s="21">
        <v>3837020</v>
      </c>
      <c r="O917" s="26" t="s">
        <v>3266</v>
      </c>
      <c r="P917" s="23"/>
      <c r="Q917" s="23"/>
      <c r="R917" s="23"/>
      <c r="S917" s="23"/>
      <c r="T917" s="23"/>
      <c r="U917" s="22"/>
      <c r="V917" s="22"/>
      <c r="W917" s="27"/>
      <c r="X917" s="28"/>
      <c r="Y917" s="23"/>
      <c r="Z917" s="23"/>
      <c r="AA917" s="29" t="str">
        <f t="shared" si="14"/>
        <v/>
      </c>
      <c r="AB917" s="22"/>
      <c r="AC917" s="22"/>
      <c r="AD917" s="22"/>
      <c r="AE917" s="22" t="s">
        <v>3310</v>
      </c>
      <c r="AF917" s="23" t="s">
        <v>47</v>
      </c>
      <c r="AG917" s="23"/>
    </row>
    <row r="918" spans="1:33" s="20" customFormat="1" ht="63" customHeight="1" x14ac:dyDescent="0.2">
      <c r="A918" s="21" t="s">
        <v>3370</v>
      </c>
      <c r="B918" s="22">
        <v>12352104</v>
      </c>
      <c r="C918" s="23" t="s">
        <v>3455</v>
      </c>
      <c r="D918" s="24">
        <v>43101</v>
      </c>
      <c r="E918" s="23" t="s">
        <v>482</v>
      </c>
      <c r="F918" s="23" t="s">
        <v>348</v>
      </c>
      <c r="G918" s="23" t="s">
        <v>352</v>
      </c>
      <c r="H918" s="25">
        <v>41492774826.336235</v>
      </c>
      <c r="I918" s="25" t="e">
        <f>[10]!Tabla2[[#This Row],[Valor total estimado]]</f>
        <v>#REF!</v>
      </c>
      <c r="J918" s="23" t="s">
        <v>347</v>
      </c>
      <c r="K918" s="23" t="s">
        <v>45</v>
      </c>
      <c r="L918" s="22" t="s">
        <v>3264</v>
      </c>
      <c r="M918" s="22" t="s">
        <v>3265</v>
      </c>
      <c r="N918" s="21">
        <v>3837020</v>
      </c>
      <c r="O918" s="26" t="s">
        <v>3266</v>
      </c>
      <c r="P918" s="23"/>
      <c r="Q918" s="23"/>
      <c r="R918" s="23"/>
      <c r="S918" s="23"/>
      <c r="T918" s="23"/>
      <c r="U918" s="22"/>
      <c r="V918" s="22"/>
      <c r="W918" s="27"/>
      <c r="X918" s="28"/>
      <c r="Y918" s="23"/>
      <c r="Z918" s="23"/>
      <c r="AA918" s="29" t="str">
        <f t="shared" si="14"/>
        <v/>
      </c>
      <c r="AB918" s="22"/>
      <c r="AC918" s="22"/>
      <c r="AD918" s="22"/>
      <c r="AE918" s="22" t="s">
        <v>3311</v>
      </c>
      <c r="AF918" s="23" t="s">
        <v>835</v>
      </c>
      <c r="AG918" s="23"/>
    </row>
    <row r="919" spans="1:33" s="20" customFormat="1" ht="63" customHeight="1" x14ac:dyDescent="0.2">
      <c r="A919" s="21" t="s">
        <v>3370</v>
      </c>
      <c r="B919" s="22">
        <v>50202200</v>
      </c>
      <c r="C919" s="23" t="s">
        <v>3456</v>
      </c>
      <c r="D919" s="24">
        <v>43282</v>
      </c>
      <c r="E919" s="23" t="s">
        <v>342</v>
      </c>
      <c r="F919" s="23" t="s">
        <v>837</v>
      </c>
      <c r="G919" s="23" t="s">
        <v>352</v>
      </c>
      <c r="H919" s="25">
        <v>1033471343.8407354</v>
      </c>
      <c r="I919" s="25" t="e">
        <f>[10]!Tabla2[[#This Row],[Valor total estimado]]</f>
        <v>#REF!</v>
      </c>
      <c r="J919" s="23" t="s">
        <v>347</v>
      </c>
      <c r="K919" s="23" t="s">
        <v>45</v>
      </c>
      <c r="L919" s="22" t="s">
        <v>3264</v>
      </c>
      <c r="M919" s="22" t="s">
        <v>3265</v>
      </c>
      <c r="N919" s="21">
        <v>3837020</v>
      </c>
      <c r="O919" s="26" t="s">
        <v>3266</v>
      </c>
      <c r="P919" s="23"/>
      <c r="Q919" s="23"/>
      <c r="R919" s="23"/>
      <c r="S919" s="23"/>
      <c r="T919" s="23"/>
      <c r="U919" s="22"/>
      <c r="V919" s="22"/>
      <c r="W919" s="27"/>
      <c r="X919" s="28"/>
      <c r="Y919" s="23"/>
      <c r="Z919" s="23"/>
      <c r="AA919" s="29" t="str">
        <f t="shared" si="14"/>
        <v/>
      </c>
      <c r="AB919" s="22"/>
      <c r="AC919" s="22"/>
      <c r="AD919" s="22"/>
      <c r="AE919" s="22" t="s">
        <v>3309</v>
      </c>
      <c r="AF919" s="23" t="s">
        <v>47</v>
      </c>
      <c r="AG919" s="23"/>
    </row>
    <row r="920" spans="1:33" s="20" customFormat="1" ht="63" customHeight="1" x14ac:dyDescent="0.2">
      <c r="A920" s="21" t="s">
        <v>3370</v>
      </c>
      <c r="B920" s="22">
        <v>50221300</v>
      </c>
      <c r="C920" s="23" t="s">
        <v>3457</v>
      </c>
      <c r="D920" s="24">
        <v>43160</v>
      </c>
      <c r="E920" s="23" t="s">
        <v>345</v>
      </c>
      <c r="F920" s="23" t="s">
        <v>780</v>
      </c>
      <c r="G920" s="23" t="s">
        <v>352</v>
      </c>
      <c r="H920" s="25">
        <v>6546150.9820670784</v>
      </c>
      <c r="I920" s="25" t="e">
        <f>[10]!Tabla2[[#This Row],[Valor total estimado]]</f>
        <v>#REF!</v>
      </c>
      <c r="J920" s="23" t="s">
        <v>347</v>
      </c>
      <c r="K920" s="23" t="s">
        <v>45</v>
      </c>
      <c r="L920" s="22" t="s">
        <v>3264</v>
      </c>
      <c r="M920" s="22" t="s">
        <v>3265</v>
      </c>
      <c r="N920" s="21">
        <v>3837020</v>
      </c>
      <c r="O920" s="26" t="s">
        <v>3266</v>
      </c>
      <c r="P920" s="23"/>
      <c r="Q920" s="23"/>
      <c r="R920" s="23"/>
      <c r="S920" s="23"/>
      <c r="T920" s="23"/>
      <c r="U920" s="22"/>
      <c r="V920" s="22"/>
      <c r="W920" s="27"/>
      <c r="X920" s="28"/>
      <c r="Y920" s="23"/>
      <c r="Z920" s="23"/>
      <c r="AA920" s="29" t="str">
        <f t="shared" si="14"/>
        <v/>
      </c>
      <c r="AB920" s="22"/>
      <c r="AC920" s="22"/>
      <c r="AD920" s="22"/>
      <c r="AE920" s="22" t="s">
        <v>3309</v>
      </c>
      <c r="AF920" s="23" t="s">
        <v>47</v>
      </c>
      <c r="AG920" s="23"/>
    </row>
    <row r="921" spans="1:33" s="20" customFormat="1" ht="63" customHeight="1" x14ac:dyDescent="0.2">
      <c r="A921" s="21" t="s">
        <v>3370</v>
      </c>
      <c r="B921" s="22">
        <v>12164502</v>
      </c>
      <c r="C921" s="23" t="s">
        <v>3458</v>
      </c>
      <c r="D921" s="24">
        <v>43282</v>
      </c>
      <c r="E921" s="23" t="s">
        <v>342</v>
      </c>
      <c r="F921" s="23" t="s">
        <v>780</v>
      </c>
      <c r="G921" s="23" t="s">
        <v>352</v>
      </c>
      <c r="H921" s="25">
        <f>7747446.44913911+9655368</f>
        <v>17402814.449139111</v>
      </c>
      <c r="I921" s="25" t="e">
        <f>[10]!Tabla2[[#This Row],[Valor total estimado]]</f>
        <v>#REF!</v>
      </c>
      <c r="J921" s="23" t="s">
        <v>347</v>
      </c>
      <c r="K921" s="23" t="s">
        <v>45</v>
      </c>
      <c r="L921" s="22" t="s">
        <v>3264</v>
      </c>
      <c r="M921" s="22" t="s">
        <v>3265</v>
      </c>
      <c r="N921" s="21">
        <v>3837020</v>
      </c>
      <c r="O921" s="26" t="s">
        <v>3266</v>
      </c>
      <c r="P921" s="23"/>
      <c r="Q921" s="23"/>
      <c r="R921" s="23"/>
      <c r="S921" s="23"/>
      <c r="T921" s="23"/>
      <c r="U921" s="22"/>
      <c r="V921" s="22"/>
      <c r="W921" s="27"/>
      <c r="X921" s="28"/>
      <c r="Y921" s="23"/>
      <c r="Z921" s="23"/>
      <c r="AA921" s="29" t="str">
        <f t="shared" si="14"/>
        <v/>
      </c>
      <c r="AB921" s="22"/>
      <c r="AC921" s="22"/>
      <c r="AD921" s="22"/>
      <c r="AE921" s="22" t="s">
        <v>3309</v>
      </c>
      <c r="AF921" s="23" t="s">
        <v>47</v>
      </c>
      <c r="AG921" s="23"/>
    </row>
    <row r="922" spans="1:33" s="20" customFormat="1" ht="63" customHeight="1" x14ac:dyDescent="0.2">
      <c r="A922" s="21" t="s">
        <v>3370</v>
      </c>
      <c r="B922" s="22">
        <v>31201610</v>
      </c>
      <c r="C922" s="23" t="s">
        <v>3459</v>
      </c>
      <c r="D922" s="24">
        <v>43132</v>
      </c>
      <c r="E922" s="23" t="s">
        <v>482</v>
      </c>
      <c r="F922" s="23" t="s">
        <v>348</v>
      </c>
      <c r="G922" s="23" t="s">
        <v>352</v>
      </c>
      <c r="H922" s="25">
        <v>298150571</v>
      </c>
      <c r="I922" s="25">
        <v>298150571</v>
      </c>
      <c r="J922" s="23" t="s">
        <v>347</v>
      </c>
      <c r="K922" s="23" t="s">
        <v>45</v>
      </c>
      <c r="L922" s="22" t="s">
        <v>3264</v>
      </c>
      <c r="M922" s="22" t="s">
        <v>3265</v>
      </c>
      <c r="N922" s="21">
        <v>3837020</v>
      </c>
      <c r="O922" s="26" t="s">
        <v>3266</v>
      </c>
      <c r="P922" s="23"/>
      <c r="Q922" s="23"/>
      <c r="R922" s="23"/>
      <c r="S922" s="23"/>
      <c r="T922" s="23"/>
      <c r="U922" s="22"/>
      <c r="V922" s="22">
        <v>8009</v>
      </c>
      <c r="W922" s="27">
        <v>20925</v>
      </c>
      <c r="X922" s="28"/>
      <c r="Y922" s="23"/>
      <c r="Z922" s="23"/>
      <c r="AA922" s="29">
        <f t="shared" si="14"/>
        <v>0</v>
      </c>
      <c r="AB922" s="22"/>
      <c r="AC922" s="22" t="s">
        <v>313</v>
      </c>
      <c r="AD922" s="22"/>
      <c r="AE922" s="22" t="s">
        <v>3307</v>
      </c>
      <c r="AF922" s="23" t="s">
        <v>47</v>
      </c>
      <c r="AG922" s="23"/>
    </row>
    <row r="923" spans="1:33" s="20" customFormat="1" ht="63" customHeight="1" x14ac:dyDescent="0.2">
      <c r="A923" s="21" t="s">
        <v>3370</v>
      </c>
      <c r="B923" s="22" t="s">
        <v>3460</v>
      </c>
      <c r="C923" s="23" t="s">
        <v>3461</v>
      </c>
      <c r="D923" s="24">
        <v>43101</v>
      </c>
      <c r="E923" s="23" t="s">
        <v>482</v>
      </c>
      <c r="F923" s="23" t="s">
        <v>837</v>
      </c>
      <c r="G923" s="23" t="s">
        <v>352</v>
      </c>
      <c r="H923" s="25">
        <v>220890333</v>
      </c>
      <c r="I923" s="25">
        <v>220890333</v>
      </c>
      <c r="J923" s="23" t="s">
        <v>49</v>
      </c>
      <c r="K923" s="23" t="s">
        <v>45</v>
      </c>
      <c r="L923" s="22" t="s">
        <v>3264</v>
      </c>
      <c r="M923" s="22" t="s">
        <v>3265</v>
      </c>
      <c r="N923" s="21">
        <v>3837020</v>
      </c>
      <c r="O923" s="26" t="s">
        <v>3266</v>
      </c>
      <c r="P923" s="23"/>
      <c r="Q923" s="23"/>
      <c r="R923" s="23"/>
      <c r="S923" s="23"/>
      <c r="T923" s="23"/>
      <c r="U923" s="22"/>
      <c r="V923" s="22">
        <v>8011</v>
      </c>
      <c r="W923" s="27" t="s">
        <v>3312</v>
      </c>
      <c r="X923" s="28">
        <v>43126</v>
      </c>
      <c r="Y923" s="23">
        <v>20180126</v>
      </c>
      <c r="Z923" s="23">
        <v>4600008009</v>
      </c>
      <c r="AA923" s="29">
        <f t="shared" si="14"/>
        <v>1</v>
      </c>
      <c r="AB923" s="22" t="s">
        <v>3313</v>
      </c>
      <c r="AC923" s="22" t="s">
        <v>317</v>
      </c>
      <c r="AD923" s="22"/>
      <c r="AE923" s="22" t="s">
        <v>3314</v>
      </c>
      <c r="AF923" s="23" t="s">
        <v>47</v>
      </c>
      <c r="AG923" s="23"/>
    </row>
    <row r="924" spans="1:33" s="20" customFormat="1" ht="63" customHeight="1" x14ac:dyDescent="0.2">
      <c r="A924" s="21" t="s">
        <v>3370</v>
      </c>
      <c r="B924" s="22">
        <v>14111537</v>
      </c>
      <c r="C924" s="23" t="s">
        <v>3462</v>
      </c>
      <c r="D924" s="24">
        <v>43132</v>
      </c>
      <c r="E924" s="23" t="s">
        <v>340</v>
      </c>
      <c r="F924" s="23" t="s">
        <v>348</v>
      </c>
      <c r="G924" s="23" t="s">
        <v>352</v>
      </c>
      <c r="H924" s="25">
        <v>54795901703.405731</v>
      </c>
      <c r="I924" s="25" t="e">
        <f>[10]!Tabla2[[#This Row],[Valor total estimado]]</f>
        <v>#REF!</v>
      </c>
      <c r="J924" s="23" t="s">
        <v>347</v>
      </c>
      <c r="K924" s="23" t="s">
        <v>45</v>
      </c>
      <c r="L924" s="22" t="s">
        <v>3264</v>
      </c>
      <c r="M924" s="22" t="s">
        <v>3265</v>
      </c>
      <c r="N924" s="21">
        <v>3837020</v>
      </c>
      <c r="O924" s="26" t="s">
        <v>3266</v>
      </c>
      <c r="P924" s="23"/>
      <c r="Q924" s="23"/>
      <c r="R924" s="23"/>
      <c r="S924" s="23"/>
      <c r="T924" s="23"/>
      <c r="U924" s="22"/>
      <c r="V924" s="22"/>
      <c r="W924" s="27"/>
      <c r="X924" s="28"/>
      <c r="Y924" s="23"/>
      <c r="Z924" s="23"/>
      <c r="AA924" s="29" t="str">
        <f t="shared" si="14"/>
        <v/>
      </c>
      <c r="AB924" s="22"/>
      <c r="AC924" s="22"/>
      <c r="AD924" s="22"/>
      <c r="AE924" s="22" t="s">
        <v>3306</v>
      </c>
      <c r="AF924" s="23" t="s">
        <v>47</v>
      </c>
      <c r="AG924" s="23"/>
    </row>
    <row r="925" spans="1:33" s="20" customFormat="1" ht="63" customHeight="1" x14ac:dyDescent="0.2">
      <c r="A925" s="21" t="s">
        <v>3370</v>
      </c>
      <c r="B925" s="22">
        <v>24121500</v>
      </c>
      <c r="C925" s="23" t="s">
        <v>3463</v>
      </c>
      <c r="D925" s="24">
        <v>43009</v>
      </c>
      <c r="E925" s="23" t="s">
        <v>1616</v>
      </c>
      <c r="F925" s="23" t="s">
        <v>348</v>
      </c>
      <c r="G925" s="23" t="s">
        <v>352</v>
      </c>
      <c r="H925" s="25">
        <v>15889000000</v>
      </c>
      <c r="I925" s="25">
        <v>10800000000</v>
      </c>
      <c r="J925" s="23" t="s">
        <v>49</v>
      </c>
      <c r="K925" s="23" t="s">
        <v>346</v>
      </c>
      <c r="L925" s="22" t="s">
        <v>3264</v>
      </c>
      <c r="M925" s="22" t="s">
        <v>3265</v>
      </c>
      <c r="N925" s="21">
        <v>3837020</v>
      </c>
      <c r="O925" s="26" t="s">
        <v>3266</v>
      </c>
      <c r="P925" s="23"/>
      <c r="Q925" s="23"/>
      <c r="R925" s="23"/>
      <c r="S925" s="23"/>
      <c r="T925" s="23"/>
      <c r="U925" s="22"/>
      <c r="V925" s="22"/>
      <c r="W925" s="27">
        <v>20701</v>
      </c>
      <c r="X925" s="28"/>
      <c r="Y925" s="23"/>
      <c r="Z925" s="23"/>
      <c r="AA925" s="29">
        <f t="shared" si="14"/>
        <v>0</v>
      </c>
      <c r="AB925" s="22"/>
      <c r="AC925" s="22" t="s">
        <v>313</v>
      </c>
      <c r="AD925" s="22"/>
      <c r="AE925" s="22" t="s">
        <v>3306</v>
      </c>
      <c r="AF925" s="23" t="s">
        <v>47</v>
      </c>
      <c r="AG925" s="23"/>
    </row>
    <row r="926" spans="1:33" s="20" customFormat="1" ht="63" customHeight="1" x14ac:dyDescent="0.2">
      <c r="A926" s="21" t="s">
        <v>3370</v>
      </c>
      <c r="B926" s="22">
        <v>24122002</v>
      </c>
      <c r="C926" s="23" t="s">
        <v>3464</v>
      </c>
      <c r="D926" s="24">
        <v>43191</v>
      </c>
      <c r="E926" s="23" t="s">
        <v>344</v>
      </c>
      <c r="F926" s="23" t="s">
        <v>348</v>
      </c>
      <c r="G926" s="23" t="s">
        <v>352</v>
      </c>
      <c r="H926" s="25">
        <v>142758173.80651021</v>
      </c>
      <c r="I926" s="25" t="e">
        <f>[10]!Tabla2[[#This Row],[Valor total estimado]]</f>
        <v>#REF!</v>
      </c>
      <c r="J926" s="23" t="s">
        <v>347</v>
      </c>
      <c r="K926" s="23" t="s">
        <v>45</v>
      </c>
      <c r="L926" s="22" t="s">
        <v>3264</v>
      </c>
      <c r="M926" s="22" t="s">
        <v>3265</v>
      </c>
      <c r="N926" s="21">
        <v>3837020</v>
      </c>
      <c r="O926" s="26" t="s">
        <v>3266</v>
      </c>
      <c r="P926" s="23"/>
      <c r="Q926" s="23"/>
      <c r="R926" s="23"/>
      <c r="S926" s="23"/>
      <c r="T926" s="23"/>
      <c r="U926" s="22"/>
      <c r="V926" s="22"/>
      <c r="W926" s="27"/>
      <c r="X926" s="28"/>
      <c r="Y926" s="23"/>
      <c r="Z926" s="23"/>
      <c r="AA926" s="29" t="str">
        <f t="shared" si="14"/>
        <v/>
      </c>
      <c r="AB926" s="22"/>
      <c r="AC926" s="22"/>
      <c r="AD926" s="22"/>
      <c r="AE926" s="22" t="s">
        <v>3308</v>
      </c>
      <c r="AF926" s="23" t="s">
        <v>47</v>
      </c>
      <c r="AG926" s="23"/>
    </row>
    <row r="927" spans="1:33" s="20" customFormat="1" ht="63" customHeight="1" x14ac:dyDescent="0.2">
      <c r="A927" s="21" t="s">
        <v>3370</v>
      </c>
      <c r="B927" s="22">
        <v>24121500</v>
      </c>
      <c r="C927" s="23" t="s">
        <v>3465</v>
      </c>
      <c r="D927" s="24">
        <v>43132</v>
      </c>
      <c r="E927" s="23" t="s">
        <v>482</v>
      </c>
      <c r="F927" s="23" t="s">
        <v>348</v>
      </c>
      <c r="G927" s="23" t="s">
        <v>352</v>
      </c>
      <c r="H927" s="25">
        <v>6629998700.287921</v>
      </c>
      <c r="I927" s="25" t="e">
        <f>[10]!Tabla2[[#This Row],[Valor total estimado]]</f>
        <v>#REF!</v>
      </c>
      <c r="J927" s="23" t="s">
        <v>347</v>
      </c>
      <c r="K927" s="23" t="s">
        <v>45</v>
      </c>
      <c r="L927" s="22" t="s">
        <v>3264</v>
      </c>
      <c r="M927" s="22" t="s">
        <v>3265</v>
      </c>
      <c r="N927" s="21">
        <v>3837020</v>
      </c>
      <c r="O927" s="26" t="s">
        <v>3266</v>
      </c>
      <c r="P927" s="23"/>
      <c r="Q927" s="23"/>
      <c r="R927" s="23"/>
      <c r="S927" s="23"/>
      <c r="T927" s="23"/>
      <c r="U927" s="22"/>
      <c r="V927" s="22"/>
      <c r="W927" s="27"/>
      <c r="X927" s="28"/>
      <c r="Y927" s="23"/>
      <c r="Z927" s="23"/>
      <c r="AA927" s="29" t="str">
        <f t="shared" si="14"/>
        <v/>
      </c>
      <c r="AB927" s="22"/>
      <c r="AC927" s="22"/>
      <c r="AD927" s="22"/>
      <c r="AE927" s="22" t="s">
        <v>3315</v>
      </c>
      <c r="AF927" s="23" t="s">
        <v>835</v>
      </c>
      <c r="AG927" s="23"/>
    </row>
    <row r="928" spans="1:33" s="20" customFormat="1" ht="63" customHeight="1" x14ac:dyDescent="0.2">
      <c r="A928" s="21" t="s">
        <v>3370</v>
      </c>
      <c r="B928" s="22" t="s">
        <v>3466</v>
      </c>
      <c r="C928" s="23" t="s">
        <v>3467</v>
      </c>
      <c r="D928" s="24">
        <v>43101</v>
      </c>
      <c r="E928" s="23" t="s">
        <v>482</v>
      </c>
      <c r="F928" s="23" t="s">
        <v>348</v>
      </c>
      <c r="G928" s="23" t="s">
        <v>352</v>
      </c>
      <c r="H928" s="25">
        <v>3385131547.1183023</v>
      </c>
      <c r="I928" s="25" t="e">
        <f>[10]!Tabla2[[#This Row],[Valor total estimado]]</f>
        <v>#REF!</v>
      </c>
      <c r="J928" s="23" t="s">
        <v>347</v>
      </c>
      <c r="K928" s="23" t="s">
        <v>45</v>
      </c>
      <c r="L928" s="22" t="s">
        <v>3264</v>
      </c>
      <c r="M928" s="22" t="s">
        <v>3265</v>
      </c>
      <c r="N928" s="21">
        <v>3837020</v>
      </c>
      <c r="O928" s="26" t="s">
        <v>3266</v>
      </c>
      <c r="P928" s="23"/>
      <c r="Q928" s="23"/>
      <c r="R928" s="23"/>
      <c r="S928" s="23"/>
      <c r="T928" s="23"/>
      <c r="U928" s="22"/>
      <c r="V928" s="22"/>
      <c r="W928" s="27"/>
      <c r="X928" s="28"/>
      <c r="Y928" s="23"/>
      <c r="Z928" s="23"/>
      <c r="AA928" s="29" t="str">
        <f t="shared" si="14"/>
        <v/>
      </c>
      <c r="AB928" s="22"/>
      <c r="AC928" s="22"/>
      <c r="AD928" s="22"/>
      <c r="AE928" s="22" t="s">
        <v>3315</v>
      </c>
      <c r="AF928" s="23" t="s">
        <v>835</v>
      </c>
      <c r="AG928" s="23"/>
    </row>
    <row r="929" spans="1:52" s="20" customFormat="1" ht="63" customHeight="1" x14ac:dyDescent="0.2">
      <c r="A929" s="21" t="s">
        <v>3370</v>
      </c>
      <c r="B929" s="22">
        <v>24122004</v>
      </c>
      <c r="C929" s="23" t="s">
        <v>3468</v>
      </c>
      <c r="D929" s="24">
        <v>43160</v>
      </c>
      <c r="E929" s="23" t="s">
        <v>482</v>
      </c>
      <c r="F929" s="23" t="s">
        <v>348</v>
      </c>
      <c r="G929" s="23" t="s">
        <v>352</v>
      </c>
      <c r="H929" s="25">
        <v>19515543761</v>
      </c>
      <c r="I929" s="25" t="e">
        <f>[10]!Tabla2[[#This Row],[Valor total estimado]]</f>
        <v>#REF!</v>
      </c>
      <c r="J929" s="23" t="s">
        <v>347</v>
      </c>
      <c r="K929" s="23" t="s">
        <v>45</v>
      </c>
      <c r="L929" s="22" t="s">
        <v>3264</v>
      </c>
      <c r="M929" s="22" t="s">
        <v>3265</v>
      </c>
      <c r="N929" s="21">
        <v>3837020</v>
      </c>
      <c r="O929" s="26" t="s">
        <v>3266</v>
      </c>
      <c r="P929" s="23" t="s">
        <v>3279</v>
      </c>
      <c r="Q929" s="23" t="s">
        <v>3283</v>
      </c>
      <c r="R929" s="23" t="s">
        <v>3316</v>
      </c>
      <c r="S929" s="23">
        <v>220225001</v>
      </c>
      <c r="T929" s="23" t="s">
        <v>3283</v>
      </c>
      <c r="U929" s="22" t="s">
        <v>3317</v>
      </c>
      <c r="V929" s="22"/>
      <c r="W929" s="27"/>
      <c r="X929" s="28"/>
      <c r="Y929" s="23"/>
      <c r="Z929" s="23"/>
      <c r="AA929" s="29" t="str">
        <f t="shared" si="14"/>
        <v/>
      </c>
      <c r="AB929" s="22"/>
      <c r="AC929" s="22"/>
      <c r="AD929" s="22"/>
      <c r="AE929" s="22" t="s">
        <v>3318</v>
      </c>
      <c r="AF929" s="23" t="s">
        <v>835</v>
      </c>
      <c r="AG929" s="23"/>
    </row>
    <row r="930" spans="1:52" s="20" customFormat="1" ht="63" customHeight="1" x14ac:dyDescent="0.2">
      <c r="A930" s="21" t="s">
        <v>3370</v>
      </c>
      <c r="B930" s="22">
        <v>24121513</v>
      </c>
      <c r="C930" s="23" t="s">
        <v>3469</v>
      </c>
      <c r="D930" s="24">
        <v>43132</v>
      </c>
      <c r="E930" s="23" t="s">
        <v>340</v>
      </c>
      <c r="F930" s="23" t="s">
        <v>348</v>
      </c>
      <c r="G930" s="23" t="s">
        <v>352</v>
      </c>
      <c r="H930" s="25">
        <v>2700989182.4987144</v>
      </c>
      <c r="I930" s="25" t="e">
        <f>[10]!Tabla2[[#This Row],[Valor total estimado]]</f>
        <v>#REF!</v>
      </c>
      <c r="J930" s="23" t="s">
        <v>347</v>
      </c>
      <c r="K930" s="23" t="s">
        <v>45</v>
      </c>
      <c r="L930" s="22" t="s">
        <v>3264</v>
      </c>
      <c r="M930" s="22" t="s">
        <v>3265</v>
      </c>
      <c r="N930" s="21">
        <v>3837020</v>
      </c>
      <c r="O930" s="26" t="s">
        <v>3266</v>
      </c>
      <c r="P930" s="23"/>
      <c r="Q930" s="23"/>
      <c r="R930" s="23"/>
      <c r="S930" s="23"/>
      <c r="T930" s="23"/>
      <c r="U930" s="22"/>
      <c r="V930" s="22"/>
      <c r="W930" s="27"/>
      <c r="X930" s="28"/>
      <c r="Y930" s="23"/>
      <c r="Z930" s="23"/>
      <c r="AA930" s="29" t="str">
        <f t="shared" si="14"/>
        <v/>
      </c>
      <c r="AB930" s="22"/>
      <c r="AC930" s="22"/>
      <c r="AD930" s="22"/>
      <c r="AE930" s="22" t="s">
        <v>3306</v>
      </c>
      <c r="AF930" s="23" t="s">
        <v>47</v>
      </c>
      <c r="AG930" s="23"/>
    </row>
    <row r="931" spans="1:52" s="20" customFormat="1" ht="63" customHeight="1" x14ac:dyDescent="0.2">
      <c r="A931" s="21" t="s">
        <v>3370</v>
      </c>
      <c r="B931" s="22" t="s">
        <v>3470</v>
      </c>
      <c r="C931" s="23" t="s">
        <v>3471</v>
      </c>
      <c r="D931" s="24">
        <v>43132</v>
      </c>
      <c r="E931" s="23" t="s">
        <v>1529</v>
      </c>
      <c r="F931" s="23" t="s">
        <v>780</v>
      </c>
      <c r="G931" s="23" t="s">
        <v>352</v>
      </c>
      <c r="H931" s="25">
        <v>2640000</v>
      </c>
      <c r="I931" s="25" t="e">
        <f>[10]!Tabla2[[#This Row],[Valor total estimado]]</f>
        <v>#REF!</v>
      </c>
      <c r="J931" s="23" t="s">
        <v>347</v>
      </c>
      <c r="K931" s="23" t="s">
        <v>45</v>
      </c>
      <c r="L931" s="22" t="s">
        <v>3264</v>
      </c>
      <c r="M931" s="22" t="s">
        <v>3265</v>
      </c>
      <c r="N931" s="21">
        <v>3837020</v>
      </c>
      <c r="O931" s="26" t="s">
        <v>3266</v>
      </c>
      <c r="P931" s="23"/>
      <c r="Q931" s="23"/>
      <c r="R931" s="23"/>
      <c r="S931" s="23"/>
      <c r="T931" s="23"/>
      <c r="U931" s="22"/>
      <c r="V931" s="22"/>
      <c r="W931" s="27"/>
      <c r="X931" s="28"/>
      <c r="Y931" s="23"/>
      <c r="Z931" s="23"/>
      <c r="AA931" s="29" t="str">
        <f t="shared" si="14"/>
        <v/>
      </c>
      <c r="AB931" s="22"/>
      <c r="AC931" s="22"/>
      <c r="AD931" s="22"/>
      <c r="AE931" s="22" t="s">
        <v>3293</v>
      </c>
      <c r="AF931" s="23" t="s">
        <v>47</v>
      </c>
      <c r="AG931" s="23"/>
    </row>
    <row r="932" spans="1:52" s="20" customFormat="1" ht="63" customHeight="1" x14ac:dyDescent="0.2">
      <c r="A932" s="21" t="s">
        <v>3370</v>
      </c>
      <c r="B932" s="22">
        <v>73152101</v>
      </c>
      <c r="C932" s="23" t="s">
        <v>3472</v>
      </c>
      <c r="D932" s="24">
        <v>43098</v>
      </c>
      <c r="E932" s="23" t="s">
        <v>341</v>
      </c>
      <c r="F932" s="23" t="s">
        <v>837</v>
      </c>
      <c r="G932" s="23" t="s">
        <v>352</v>
      </c>
      <c r="H932" s="25">
        <v>941760000</v>
      </c>
      <c r="I932" s="25">
        <v>641760000</v>
      </c>
      <c r="J932" s="23" t="s">
        <v>49</v>
      </c>
      <c r="K932" s="23" t="s">
        <v>346</v>
      </c>
      <c r="L932" s="22" t="s">
        <v>3264</v>
      </c>
      <c r="M932" s="22" t="s">
        <v>3265</v>
      </c>
      <c r="N932" s="21">
        <v>3837020</v>
      </c>
      <c r="O932" s="26" t="s">
        <v>3266</v>
      </c>
      <c r="P932" s="23"/>
      <c r="Q932" s="23"/>
      <c r="R932" s="23"/>
      <c r="S932" s="23"/>
      <c r="T932" s="23"/>
      <c r="U932" s="22"/>
      <c r="V932" s="22"/>
      <c r="W932" s="27">
        <v>20695</v>
      </c>
      <c r="X932" s="28"/>
      <c r="Y932" s="23"/>
      <c r="Z932" s="23"/>
      <c r="AA932" s="29">
        <f t="shared" si="14"/>
        <v>0</v>
      </c>
      <c r="AB932" s="22"/>
      <c r="AC932" s="22" t="s">
        <v>313</v>
      </c>
      <c r="AD932" s="22"/>
      <c r="AE932" s="22" t="s">
        <v>3319</v>
      </c>
      <c r="AF932" s="23" t="s">
        <v>47</v>
      </c>
      <c r="AG932" s="23"/>
    </row>
    <row r="933" spans="1:52" s="20" customFormat="1" ht="63" customHeight="1" x14ac:dyDescent="0.2">
      <c r="A933" s="21" t="s">
        <v>3370</v>
      </c>
      <c r="B933" s="22" t="s">
        <v>3473</v>
      </c>
      <c r="C933" s="23" t="s">
        <v>3474</v>
      </c>
      <c r="D933" s="24">
        <v>43009</v>
      </c>
      <c r="E933" s="23" t="s">
        <v>1616</v>
      </c>
      <c r="F933" s="23" t="s">
        <v>837</v>
      </c>
      <c r="G933" s="23" t="s">
        <v>352</v>
      </c>
      <c r="H933" s="25">
        <v>2445984082</v>
      </c>
      <c r="I933" s="25">
        <v>1555200000</v>
      </c>
      <c r="J933" s="23" t="s">
        <v>49</v>
      </c>
      <c r="K933" s="23" t="s">
        <v>346</v>
      </c>
      <c r="L933" s="22" t="s">
        <v>3264</v>
      </c>
      <c r="M933" s="22" t="s">
        <v>3265</v>
      </c>
      <c r="N933" s="21">
        <v>3837020</v>
      </c>
      <c r="O933" s="26" t="s">
        <v>3266</v>
      </c>
      <c r="P933" s="23"/>
      <c r="Q933" s="23"/>
      <c r="R933" s="23"/>
      <c r="S933" s="23"/>
      <c r="T933" s="23"/>
      <c r="U933" s="22"/>
      <c r="V933" s="22"/>
      <c r="W933" s="27">
        <v>20697</v>
      </c>
      <c r="X933" s="28"/>
      <c r="Y933" s="23"/>
      <c r="Z933" s="23"/>
      <c r="AA933" s="29">
        <f t="shared" si="14"/>
        <v>0</v>
      </c>
      <c r="AB933" s="22"/>
      <c r="AC933" s="22" t="s">
        <v>313</v>
      </c>
      <c r="AD933" s="22"/>
      <c r="AE933" s="22" t="s">
        <v>3320</v>
      </c>
      <c r="AF933" s="23" t="s">
        <v>47</v>
      </c>
      <c r="AG933" s="23"/>
    </row>
    <row r="934" spans="1:52" s="20" customFormat="1" ht="63" customHeight="1" x14ac:dyDescent="0.2">
      <c r="A934" s="21" t="s">
        <v>3370</v>
      </c>
      <c r="B934" s="22" t="s">
        <v>3475</v>
      </c>
      <c r="C934" s="23" t="s">
        <v>3476</v>
      </c>
      <c r="D934" s="24">
        <v>43160</v>
      </c>
      <c r="E934" s="23" t="s">
        <v>343</v>
      </c>
      <c r="F934" s="23" t="s">
        <v>780</v>
      </c>
      <c r="G934" s="23" t="s">
        <v>352</v>
      </c>
      <c r="H934" s="25">
        <v>75000000</v>
      </c>
      <c r="I934" s="25" t="e">
        <f>[10]!Tabla2[[#This Row],[Valor total estimado]]</f>
        <v>#REF!</v>
      </c>
      <c r="J934" s="23" t="s">
        <v>347</v>
      </c>
      <c r="K934" s="23" t="s">
        <v>45</v>
      </c>
      <c r="L934" s="22" t="s">
        <v>3264</v>
      </c>
      <c r="M934" s="22" t="s">
        <v>3265</v>
      </c>
      <c r="N934" s="21">
        <v>3837020</v>
      </c>
      <c r="O934" s="26" t="s">
        <v>3266</v>
      </c>
      <c r="P934" s="23"/>
      <c r="Q934" s="23"/>
      <c r="R934" s="23"/>
      <c r="S934" s="23"/>
      <c r="T934" s="23"/>
      <c r="U934" s="22"/>
      <c r="V934" s="22"/>
      <c r="W934" s="27"/>
      <c r="X934" s="28"/>
      <c r="Y934" s="23"/>
      <c r="Z934" s="23"/>
      <c r="AA934" s="29" t="str">
        <f t="shared" si="14"/>
        <v/>
      </c>
      <c r="AB934" s="22"/>
      <c r="AC934" s="22"/>
      <c r="AD934" s="22"/>
      <c r="AE934" s="22" t="s">
        <v>3321</v>
      </c>
      <c r="AF934" s="23" t="s">
        <v>47</v>
      </c>
      <c r="AG934" s="23"/>
    </row>
    <row r="935" spans="1:52" s="20" customFormat="1" ht="63" customHeight="1" x14ac:dyDescent="0.2">
      <c r="A935" s="21" t="s">
        <v>3370</v>
      </c>
      <c r="B935" s="22">
        <v>41115700</v>
      </c>
      <c r="C935" s="23" t="s">
        <v>3477</v>
      </c>
      <c r="D935" s="24">
        <v>43313</v>
      </c>
      <c r="E935" s="23" t="s">
        <v>343</v>
      </c>
      <c r="F935" s="23" t="s">
        <v>780</v>
      </c>
      <c r="G935" s="23" t="s">
        <v>352</v>
      </c>
      <c r="H935" s="25">
        <v>55000000</v>
      </c>
      <c r="I935" s="25" t="e">
        <f>[10]!Tabla2[[#This Row],[Valor total estimado]]</f>
        <v>#REF!</v>
      </c>
      <c r="J935" s="23" t="s">
        <v>347</v>
      </c>
      <c r="K935" s="23" t="s">
        <v>45</v>
      </c>
      <c r="L935" s="22" t="s">
        <v>3264</v>
      </c>
      <c r="M935" s="22" t="s">
        <v>3265</v>
      </c>
      <c r="N935" s="21">
        <v>3837020</v>
      </c>
      <c r="O935" s="26" t="s">
        <v>3266</v>
      </c>
      <c r="P935" s="23"/>
      <c r="Q935" s="23"/>
      <c r="R935" s="23"/>
      <c r="S935" s="23"/>
      <c r="T935" s="23"/>
      <c r="U935" s="22"/>
      <c r="V935" s="22"/>
      <c r="W935" s="27"/>
      <c r="X935" s="28"/>
      <c r="Y935" s="23"/>
      <c r="Z935" s="23"/>
      <c r="AA935" s="29" t="str">
        <f t="shared" si="14"/>
        <v/>
      </c>
      <c r="AB935" s="22"/>
      <c r="AC935" s="22"/>
      <c r="AD935" s="22"/>
      <c r="AE935" s="22" t="s">
        <v>3322</v>
      </c>
      <c r="AF935" s="23" t="s">
        <v>47</v>
      </c>
      <c r="AG935" s="23"/>
    </row>
    <row r="936" spans="1:52" s="20" customFormat="1" ht="63" customHeight="1" x14ac:dyDescent="0.2">
      <c r="A936" s="21" t="s">
        <v>3370</v>
      </c>
      <c r="B936" s="22">
        <v>72154300</v>
      </c>
      <c r="C936" s="23" t="s">
        <v>3478</v>
      </c>
      <c r="D936" s="24">
        <v>43132</v>
      </c>
      <c r="E936" s="23" t="s">
        <v>482</v>
      </c>
      <c r="F936" s="23" t="s">
        <v>780</v>
      </c>
      <c r="G936" s="23" t="s">
        <v>352</v>
      </c>
      <c r="H936" s="25">
        <v>15000000</v>
      </c>
      <c r="I936" s="25" t="e">
        <f>[10]!Tabla2[[#This Row],[Valor total estimado]]</f>
        <v>#REF!</v>
      </c>
      <c r="J936" s="23" t="s">
        <v>347</v>
      </c>
      <c r="K936" s="23" t="s">
        <v>45</v>
      </c>
      <c r="L936" s="22" t="s">
        <v>3264</v>
      </c>
      <c r="M936" s="22" t="s">
        <v>3265</v>
      </c>
      <c r="N936" s="21">
        <v>3837020</v>
      </c>
      <c r="O936" s="26" t="s">
        <v>3266</v>
      </c>
      <c r="P936" s="23"/>
      <c r="Q936" s="23"/>
      <c r="R936" s="23"/>
      <c r="S936" s="23"/>
      <c r="T936" s="23"/>
      <c r="U936" s="22"/>
      <c r="V936" s="22"/>
      <c r="W936" s="27"/>
      <c r="X936" s="28"/>
      <c r="Y936" s="23"/>
      <c r="Z936" s="23"/>
      <c r="AA936" s="29" t="str">
        <f t="shared" si="14"/>
        <v/>
      </c>
      <c r="AB936" s="22"/>
      <c r="AC936" s="22"/>
      <c r="AD936" s="22"/>
      <c r="AE936" s="22" t="s">
        <v>3319</v>
      </c>
      <c r="AF936" s="23" t="s">
        <v>47</v>
      </c>
      <c r="AG936" s="23"/>
    </row>
    <row r="937" spans="1:52" s="20" customFormat="1" ht="63" customHeight="1" x14ac:dyDescent="0.2">
      <c r="A937" s="21" t="s">
        <v>3370</v>
      </c>
      <c r="B937" s="22">
        <v>73152101</v>
      </c>
      <c r="C937" s="23" t="s">
        <v>3479</v>
      </c>
      <c r="D937" s="24">
        <v>43282</v>
      </c>
      <c r="E937" s="23" t="s">
        <v>3480</v>
      </c>
      <c r="F937" s="23" t="s">
        <v>837</v>
      </c>
      <c r="G937" s="23" t="s">
        <v>352</v>
      </c>
      <c r="H937" s="25">
        <v>55000000</v>
      </c>
      <c r="I937" s="25" t="e">
        <f>[10]!Tabla2[[#This Row],[Valor total estimado]]</f>
        <v>#REF!</v>
      </c>
      <c r="J937" s="23" t="s">
        <v>347</v>
      </c>
      <c r="K937" s="23" t="s">
        <v>45</v>
      </c>
      <c r="L937" s="22" t="s">
        <v>3264</v>
      </c>
      <c r="M937" s="22" t="s">
        <v>3265</v>
      </c>
      <c r="N937" s="21">
        <v>3837020</v>
      </c>
      <c r="O937" s="26" t="s">
        <v>3266</v>
      </c>
      <c r="P937" s="23"/>
      <c r="Q937" s="23"/>
      <c r="R937" s="23"/>
      <c r="S937" s="23"/>
      <c r="T937" s="23"/>
      <c r="U937" s="22"/>
      <c r="V937" s="22"/>
      <c r="W937" s="27"/>
      <c r="X937" s="28"/>
      <c r="Y937" s="23"/>
      <c r="Z937" s="23"/>
      <c r="AA937" s="29" t="str">
        <f t="shared" si="14"/>
        <v/>
      </c>
      <c r="AB937" s="22"/>
      <c r="AC937" s="22"/>
      <c r="AD937" s="22"/>
      <c r="AE937" s="22" t="s">
        <v>3321</v>
      </c>
      <c r="AF937" s="23" t="s">
        <v>47</v>
      </c>
      <c r="AG937" s="23"/>
    </row>
    <row r="938" spans="1:52" s="20" customFormat="1" ht="63" customHeight="1" x14ac:dyDescent="0.2">
      <c r="A938" s="21" t="s">
        <v>3370</v>
      </c>
      <c r="B938" s="22">
        <v>73152101</v>
      </c>
      <c r="C938" s="23" t="s">
        <v>3481</v>
      </c>
      <c r="D938" s="24">
        <v>42979</v>
      </c>
      <c r="E938" s="23" t="s">
        <v>1369</v>
      </c>
      <c r="F938" s="23" t="s">
        <v>837</v>
      </c>
      <c r="G938" s="23" t="s">
        <v>352</v>
      </c>
      <c r="H938" s="25">
        <v>61412780</v>
      </c>
      <c r="I938" s="25">
        <v>40457340</v>
      </c>
      <c r="J938" s="23" t="s">
        <v>49</v>
      </c>
      <c r="K938" s="23" t="s">
        <v>346</v>
      </c>
      <c r="L938" s="22" t="s">
        <v>3264</v>
      </c>
      <c r="M938" s="22" t="s">
        <v>3265</v>
      </c>
      <c r="N938" s="21">
        <v>3837020</v>
      </c>
      <c r="O938" s="26" t="s">
        <v>3266</v>
      </c>
      <c r="P938" s="23"/>
      <c r="Q938" s="23"/>
      <c r="R938" s="23"/>
      <c r="S938" s="23"/>
      <c r="T938" s="23"/>
      <c r="U938" s="22"/>
      <c r="V938" s="22"/>
      <c r="W938" s="27">
        <v>20698</v>
      </c>
      <c r="X938" s="28"/>
      <c r="Y938" s="23"/>
      <c r="Z938" s="23"/>
      <c r="AA938" s="29">
        <f t="shared" si="14"/>
        <v>0</v>
      </c>
      <c r="AB938" s="22"/>
      <c r="AC938" s="22" t="s">
        <v>313</v>
      </c>
      <c r="AD938" s="22"/>
      <c r="AE938" s="22" t="s">
        <v>3321</v>
      </c>
      <c r="AF938" s="23" t="s">
        <v>47</v>
      </c>
      <c r="AG938" s="23"/>
    </row>
    <row r="939" spans="1:52" s="20" customFormat="1" ht="63" customHeight="1" x14ac:dyDescent="0.2">
      <c r="A939" s="21" t="s">
        <v>3370</v>
      </c>
      <c r="B939" s="22">
        <v>81141500</v>
      </c>
      <c r="C939" s="23" t="s">
        <v>3482</v>
      </c>
      <c r="D939" s="24">
        <v>43282</v>
      </c>
      <c r="E939" s="23" t="s">
        <v>342</v>
      </c>
      <c r="F939" s="23" t="s">
        <v>837</v>
      </c>
      <c r="G939" s="23" t="s">
        <v>352</v>
      </c>
      <c r="H939" s="25">
        <v>25000000</v>
      </c>
      <c r="I939" s="25" t="e">
        <f>[10]!Tabla2[[#This Row],[Valor total estimado]]</f>
        <v>#REF!</v>
      </c>
      <c r="J939" s="23" t="s">
        <v>347</v>
      </c>
      <c r="K939" s="23" t="s">
        <v>45</v>
      </c>
      <c r="L939" s="22" t="s">
        <v>3264</v>
      </c>
      <c r="M939" s="22" t="s">
        <v>3265</v>
      </c>
      <c r="N939" s="21">
        <v>3837020</v>
      </c>
      <c r="O939" s="26" t="s">
        <v>3266</v>
      </c>
      <c r="P939" s="23"/>
      <c r="Q939" s="23"/>
      <c r="R939" s="23"/>
      <c r="S939" s="23"/>
      <c r="T939" s="23"/>
      <c r="U939" s="22"/>
      <c r="V939" s="22"/>
      <c r="W939" s="27"/>
      <c r="X939" s="28"/>
      <c r="Y939" s="23"/>
      <c r="Z939" s="23"/>
      <c r="AA939" s="29" t="str">
        <f t="shared" si="14"/>
        <v/>
      </c>
      <c r="AB939" s="22"/>
      <c r="AC939" s="22"/>
      <c r="AD939" s="22"/>
      <c r="AE939" s="22" t="s">
        <v>3322</v>
      </c>
      <c r="AF939" s="23" t="s">
        <v>47</v>
      </c>
      <c r="AG939" s="23"/>
    </row>
    <row r="940" spans="1:52" s="20" customFormat="1" ht="63" customHeight="1" x14ac:dyDescent="0.2">
      <c r="A940" s="21" t="s">
        <v>3370</v>
      </c>
      <c r="B940" s="22">
        <v>81141500</v>
      </c>
      <c r="C940" s="23" t="s">
        <v>3483</v>
      </c>
      <c r="D940" s="24">
        <v>43344</v>
      </c>
      <c r="E940" s="23" t="s">
        <v>496</v>
      </c>
      <c r="F940" s="23" t="s">
        <v>837</v>
      </c>
      <c r="G940" s="23" t="s">
        <v>352</v>
      </c>
      <c r="H940" s="25">
        <v>60000000</v>
      </c>
      <c r="I940" s="25" t="e">
        <f>[10]!Tabla2[[#This Row],[Valor total estimado]]</f>
        <v>#REF!</v>
      </c>
      <c r="J940" s="23" t="s">
        <v>347</v>
      </c>
      <c r="K940" s="23" t="s">
        <v>45</v>
      </c>
      <c r="L940" s="22" t="s">
        <v>3264</v>
      </c>
      <c r="M940" s="22" t="s">
        <v>3265</v>
      </c>
      <c r="N940" s="21">
        <v>3837020</v>
      </c>
      <c r="O940" s="26" t="s">
        <v>3266</v>
      </c>
      <c r="P940" s="23"/>
      <c r="Q940" s="23"/>
      <c r="R940" s="23"/>
      <c r="S940" s="23"/>
      <c r="T940" s="23"/>
      <c r="U940" s="22"/>
      <c r="V940" s="22"/>
      <c r="W940" s="27"/>
      <c r="X940" s="28"/>
      <c r="Y940" s="23"/>
      <c r="Z940" s="23"/>
      <c r="AA940" s="29" t="str">
        <f t="shared" si="14"/>
        <v/>
      </c>
      <c r="AB940" s="22"/>
      <c r="AC940" s="22"/>
      <c r="AD940" s="22"/>
      <c r="AE940" s="22" t="s">
        <v>3322</v>
      </c>
      <c r="AF940" s="23" t="s">
        <v>47</v>
      </c>
      <c r="AG940" s="23"/>
    </row>
    <row r="941" spans="1:52" s="20" customFormat="1" ht="63" customHeight="1" x14ac:dyDescent="0.2">
      <c r="A941" s="21" t="s">
        <v>3370</v>
      </c>
      <c r="B941" s="22">
        <v>81141500</v>
      </c>
      <c r="C941" s="23" t="s">
        <v>3484</v>
      </c>
      <c r="D941" s="24">
        <v>43344</v>
      </c>
      <c r="E941" s="23" t="s">
        <v>496</v>
      </c>
      <c r="F941" s="23" t="s">
        <v>837</v>
      </c>
      <c r="G941" s="23" t="s">
        <v>352</v>
      </c>
      <c r="H941" s="25">
        <v>15000000</v>
      </c>
      <c r="I941" s="25" t="e">
        <f>[10]!Tabla2[[#This Row],[Valor total estimado]]</f>
        <v>#REF!</v>
      </c>
      <c r="J941" s="23" t="s">
        <v>347</v>
      </c>
      <c r="K941" s="23" t="s">
        <v>45</v>
      </c>
      <c r="L941" s="22" t="s">
        <v>3264</v>
      </c>
      <c r="M941" s="22" t="s">
        <v>3265</v>
      </c>
      <c r="N941" s="21">
        <v>3837020</v>
      </c>
      <c r="O941" s="26" t="s">
        <v>3266</v>
      </c>
      <c r="P941" s="23"/>
      <c r="Q941" s="23"/>
      <c r="R941" s="23"/>
      <c r="S941" s="23"/>
      <c r="T941" s="23"/>
      <c r="U941" s="22"/>
      <c r="V941" s="22"/>
      <c r="W941" s="27"/>
      <c r="X941" s="28"/>
      <c r="Y941" s="23"/>
      <c r="Z941" s="23"/>
      <c r="AA941" s="29" t="str">
        <f t="shared" si="14"/>
        <v/>
      </c>
      <c r="AB941" s="22"/>
      <c r="AC941" s="22"/>
      <c r="AD941" s="22"/>
      <c r="AE941" s="22" t="s">
        <v>3322</v>
      </c>
      <c r="AF941" s="23" t="s">
        <v>47</v>
      </c>
      <c r="AG941" s="23"/>
    </row>
    <row r="942" spans="1:52" s="20" customFormat="1" ht="63" customHeight="1" x14ac:dyDescent="0.2">
      <c r="A942" s="21" t="s">
        <v>3370</v>
      </c>
      <c r="B942" s="22">
        <v>81141504</v>
      </c>
      <c r="C942" s="23" t="s">
        <v>3485</v>
      </c>
      <c r="D942" s="24">
        <v>43160</v>
      </c>
      <c r="E942" s="23" t="s">
        <v>345</v>
      </c>
      <c r="F942" s="23" t="s">
        <v>780</v>
      </c>
      <c r="G942" s="23" t="s">
        <v>352</v>
      </c>
      <c r="H942" s="25">
        <v>63854942</v>
      </c>
      <c r="I942" s="25" t="e">
        <f>[10]!Tabla2[[#This Row],[Valor total estimado]]</f>
        <v>#REF!</v>
      </c>
      <c r="J942" s="23" t="s">
        <v>347</v>
      </c>
      <c r="K942" s="23" t="s">
        <v>45</v>
      </c>
      <c r="L942" s="22" t="s">
        <v>3264</v>
      </c>
      <c r="M942" s="22" t="s">
        <v>3265</v>
      </c>
      <c r="N942" s="21">
        <v>3837020</v>
      </c>
      <c r="O942" s="26" t="s">
        <v>3266</v>
      </c>
      <c r="P942" s="23"/>
      <c r="Q942" s="23"/>
      <c r="R942" s="23"/>
      <c r="S942" s="23"/>
      <c r="T942" s="23"/>
      <c r="U942" s="22"/>
      <c r="V942" s="22"/>
      <c r="W942" s="27">
        <v>20371</v>
      </c>
      <c r="X942" s="28"/>
      <c r="Y942" s="23"/>
      <c r="Z942" s="23"/>
      <c r="AA942" s="29">
        <f t="shared" si="14"/>
        <v>0</v>
      </c>
      <c r="AB942" s="22"/>
      <c r="AC942" s="22" t="s">
        <v>313</v>
      </c>
      <c r="AD942" s="22"/>
      <c r="AE942" s="22" t="s">
        <v>3302</v>
      </c>
      <c r="AF942" s="23" t="s">
        <v>47</v>
      </c>
      <c r="AG942" s="23"/>
    </row>
    <row r="943" spans="1:52" s="20" customFormat="1" ht="63" customHeight="1" x14ac:dyDescent="0.2">
      <c r="A943" s="21" t="s">
        <v>3370</v>
      </c>
      <c r="B943" s="22" t="s">
        <v>3486</v>
      </c>
      <c r="C943" s="23" t="s">
        <v>3487</v>
      </c>
      <c r="D943" s="24">
        <v>43221</v>
      </c>
      <c r="E943" s="23" t="s">
        <v>1160</v>
      </c>
      <c r="F943" s="23" t="s">
        <v>780</v>
      </c>
      <c r="G943" s="23" t="s">
        <v>352</v>
      </c>
      <c r="H943" s="25">
        <v>40000000</v>
      </c>
      <c r="I943" s="25" t="e">
        <f>[10]!Tabla2[[#This Row],[Valor total estimado]]</f>
        <v>#REF!</v>
      </c>
      <c r="J943" s="23" t="s">
        <v>347</v>
      </c>
      <c r="K943" s="23" t="s">
        <v>45</v>
      </c>
      <c r="L943" s="22" t="s">
        <v>3264</v>
      </c>
      <c r="M943" s="22" t="s">
        <v>3265</v>
      </c>
      <c r="N943" s="21">
        <v>3837020</v>
      </c>
      <c r="O943" s="26" t="s">
        <v>3266</v>
      </c>
      <c r="P943" s="23"/>
      <c r="Q943" s="23"/>
      <c r="R943" s="23"/>
      <c r="S943" s="23"/>
      <c r="T943" s="23"/>
      <c r="U943" s="22"/>
      <c r="V943" s="22"/>
      <c r="W943" s="27"/>
      <c r="X943" s="28"/>
      <c r="Y943" s="23"/>
      <c r="Z943" s="23"/>
      <c r="AA943" s="29" t="str">
        <f t="shared" si="14"/>
        <v/>
      </c>
      <c r="AB943" s="22"/>
      <c r="AC943" s="22"/>
      <c r="AD943" s="22"/>
      <c r="AE943" s="22" t="s">
        <v>3321</v>
      </c>
      <c r="AF943" s="23" t="s">
        <v>47</v>
      </c>
      <c r="AG943" s="23"/>
    </row>
    <row r="944" spans="1:52" s="20" customFormat="1" ht="63" customHeight="1" x14ac:dyDescent="0.2">
      <c r="A944" s="21" t="s">
        <v>3370</v>
      </c>
      <c r="B944" s="22">
        <v>80005600</v>
      </c>
      <c r="C944" s="23" t="s">
        <v>3488</v>
      </c>
      <c r="D944" s="24">
        <v>43132</v>
      </c>
      <c r="E944" s="23" t="s">
        <v>482</v>
      </c>
      <c r="F944" s="23" t="s">
        <v>780</v>
      </c>
      <c r="G944" s="23" t="s">
        <v>352</v>
      </c>
      <c r="H944" s="25">
        <v>72080000</v>
      </c>
      <c r="I944" s="25" t="e">
        <f>[10]!Tabla2[[#This Row],[Valor total estimado]]</f>
        <v>#REF!</v>
      </c>
      <c r="J944" s="23" t="s">
        <v>347</v>
      </c>
      <c r="K944" s="23" t="s">
        <v>45</v>
      </c>
      <c r="L944" s="22" t="s">
        <v>3264</v>
      </c>
      <c r="M944" s="22" t="s">
        <v>3265</v>
      </c>
      <c r="N944" s="21">
        <v>3837020</v>
      </c>
      <c r="O944" s="26" t="s">
        <v>3266</v>
      </c>
      <c r="P944" s="23"/>
      <c r="Q944" s="23"/>
      <c r="R944" s="23"/>
      <c r="S944" s="23"/>
      <c r="T944" s="23"/>
      <c r="U944" s="22"/>
      <c r="V944" s="22"/>
      <c r="W944" s="27"/>
      <c r="X944" s="28"/>
      <c r="Y944" s="23"/>
      <c r="Z944" s="23"/>
      <c r="AA944" s="29" t="str">
        <f t="shared" si="14"/>
        <v/>
      </c>
      <c r="AB944" s="22"/>
      <c r="AC944" s="22"/>
      <c r="AD944" s="22"/>
      <c r="AE944" s="22" t="s">
        <v>3320</v>
      </c>
      <c r="AF944" s="23" t="s">
        <v>47</v>
      </c>
      <c r="AG944" s="23"/>
    </row>
    <row r="945" spans="1:52" s="20" customFormat="1" ht="63" customHeight="1" x14ac:dyDescent="0.2">
      <c r="A945" s="21" t="s">
        <v>3370</v>
      </c>
      <c r="B945" s="22" t="s">
        <v>3489</v>
      </c>
      <c r="C945" s="23" t="s">
        <v>3490</v>
      </c>
      <c r="D945" s="24">
        <v>43191</v>
      </c>
      <c r="E945" s="23" t="s">
        <v>345</v>
      </c>
      <c r="F945" s="23" t="s">
        <v>348</v>
      </c>
      <c r="G945" s="23" t="s">
        <v>352</v>
      </c>
      <c r="H945" s="25">
        <v>160000000</v>
      </c>
      <c r="I945" s="25" t="e">
        <f>[10]!Tabla2[[#This Row],[Valor total estimado]]</f>
        <v>#REF!</v>
      </c>
      <c r="J945" s="23" t="s">
        <v>347</v>
      </c>
      <c r="K945" s="23" t="s">
        <v>45</v>
      </c>
      <c r="L945" s="22" t="s">
        <v>3264</v>
      </c>
      <c r="M945" s="22" t="s">
        <v>3265</v>
      </c>
      <c r="N945" s="21">
        <v>3837020</v>
      </c>
      <c r="O945" s="26" t="s">
        <v>3266</v>
      </c>
      <c r="P945" s="23"/>
      <c r="Q945" s="23"/>
      <c r="R945" s="23"/>
      <c r="S945" s="23"/>
      <c r="T945" s="23"/>
      <c r="U945" s="22"/>
      <c r="V945" s="22"/>
      <c r="W945" s="27"/>
      <c r="X945" s="28"/>
      <c r="Y945" s="23"/>
      <c r="Z945" s="23"/>
      <c r="AA945" s="29" t="str">
        <f t="shared" si="14"/>
        <v/>
      </c>
      <c r="AB945" s="22"/>
      <c r="AC945" s="22"/>
      <c r="AD945" s="22"/>
      <c r="AE945" s="22" t="s">
        <v>3319</v>
      </c>
      <c r="AF945" s="23" t="s">
        <v>47</v>
      </c>
      <c r="AG945" s="23"/>
    </row>
    <row r="946" spans="1:52" s="20" customFormat="1" ht="63" customHeight="1" x14ac:dyDescent="0.2">
      <c r="A946" s="21" t="s">
        <v>3370</v>
      </c>
      <c r="B946" s="22" t="s">
        <v>3491</v>
      </c>
      <c r="C946" s="23" t="s">
        <v>3492</v>
      </c>
      <c r="D946" s="24">
        <v>43221</v>
      </c>
      <c r="E946" s="23" t="s">
        <v>1160</v>
      </c>
      <c r="F946" s="23" t="s">
        <v>780</v>
      </c>
      <c r="G946" s="23" t="s">
        <v>352</v>
      </c>
      <c r="H946" s="25">
        <v>50000000</v>
      </c>
      <c r="I946" s="25" t="e">
        <f>[10]!Tabla2[[#This Row],[Valor total estimado]]</f>
        <v>#REF!</v>
      </c>
      <c r="J946" s="23" t="s">
        <v>347</v>
      </c>
      <c r="K946" s="23" t="s">
        <v>45</v>
      </c>
      <c r="L946" s="22" t="s">
        <v>3264</v>
      </c>
      <c r="M946" s="22" t="s">
        <v>3265</v>
      </c>
      <c r="N946" s="21">
        <v>3837020</v>
      </c>
      <c r="O946" s="26" t="s">
        <v>3266</v>
      </c>
      <c r="P946" s="23"/>
      <c r="Q946" s="23"/>
      <c r="R946" s="23"/>
      <c r="S946" s="23"/>
      <c r="T946" s="23"/>
      <c r="U946" s="22"/>
      <c r="V946" s="22"/>
      <c r="W946" s="27"/>
      <c r="X946" s="28"/>
      <c r="Y946" s="23"/>
      <c r="Z946" s="23"/>
      <c r="AA946" s="29" t="str">
        <f t="shared" si="14"/>
        <v/>
      </c>
      <c r="AB946" s="22"/>
      <c r="AC946" s="22"/>
      <c r="AD946" s="22"/>
      <c r="AE946" s="22" t="s">
        <v>3314</v>
      </c>
      <c r="AF946" s="23" t="s">
        <v>47</v>
      </c>
      <c r="AG946" s="23"/>
    </row>
    <row r="947" spans="1:52" s="20" customFormat="1" ht="63" customHeight="1" x14ac:dyDescent="0.2">
      <c r="A947" s="21" t="s">
        <v>3370</v>
      </c>
      <c r="B947" s="22">
        <v>12352310</v>
      </c>
      <c r="C947" s="23" t="s">
        <v>3493</v>
      </c>
      <c r="D947" s="24">
        <v>43132</v>
      </c>
      <c r="E947" s="23" t="s">
        <v>340</v>
      </c>
      <c r="F947" s="23" t="s">
        <v>780</v>
      </c>
      <c r="G947" s="23" t="s">
        <v>352</v>
      </c>
      <c r="H947" s="25">
        <v>42400000</v>
      </c>
      <c r="I947" s="25" t="e">
        <f>[10]!Tabla2[[#This Row],[Valor total estimado]]</f>
        <v>#REF!</v>
      </c>
      <c r="J947" s="23" t="s">
        <v>347</v>
      </c>
      <c r="K947" s="23" t="s">
        <v>45</v>
      </c>
      <c r="L947" s="22" t="s">
        <v>3264</v>
      </c>
      <c r="M947" s="22" t="s">
        <v>3265</v>
      </c>
      <c r="N947" s="21">
        <v>3837020</v>
      </c>
      <c r="O947" s="26" t="s">
        <v>3266</v>
      </c>
      <c r="P947" s="23"/>
      <c r="Q947" s="23"/>
      <c r="R947" s="23"/>
      <c r="S947" s="23"/>
      <c r="T947" s="23"/>
      <c r="U947" s="22"/>
      <c r="V947" s="22"/>
      <c r="W947" s="27"/>
      <c r="X947" s="28"/>
      <c r="Y947" s="23"/>
      <c r="Z947" s="23"/>
      <c r="AA947" s="29" t="str">
        <f t="shared" si="14"/>
        <v/>
      </c>
      <c r="AB947" s="22"/>
      <c r="AC947" s="22"/>
      <c r="AD947" s="22"/>
      <c r="AE947" s="22" t="s">
        <v>3321</v>
      </c>
      <c r="AF947" s="23" t="s">
        <v>47</v>
      </c>
      <c r="AG947" s="23"/>
    </row>
    <row r="948" spans="1:52" s="20" customFormat="1" ht="63" customHeight="1" x14ac:dyDescent="0.2">
      <c r="A948" s="21" t="s">
        <v>3370</v>
      </c>
      <c r="B948" s="22">
        <v>15121517</v>
      </c>
      <c r="C948" s="23" t="s">
        <v>3494</v>
      </c>
      <c r="D948" s="24">
        <v>43191</v>
      </c>
      <c r="E948" s="23" t="s">
        <v>817</v>
      </c>
      <c r="F948" s="23" t="s">
        <v>780</v>
      </c>
      <c r="G948" s="23" t="s">
        <v>352</v>
      </c>
      <c r="H948" s="25">
        <v>15000000</v>
      </c>
      <c r="I948" s="25" t="e">
        <f>[10]!Tabla2[[#This Row],[Valor total estimado]]</f>
        <v>#REF!</v>
      </c>
      <c r="J948" s="23" t="s">
        <v>347</v>
      </c>
      <c r="K948" s="23" t="s">
        <v>45</v>
      </c>
      <c r="L948" s="22" t="s">
        <v>3264</v>
      </c>
      <c r="M948" s="22" t="s">
        <v>3265</v>
      </c>
      <c r="N948" s="21">
        <v>3837020</v>
      </c>
      <c r="O948" s="26" t="s">
        <v>3266</v>
      </c>
      <c r="P948" s="23"/>
      <c r="Q948" s="23"/>
      <c r="R948" s="23"/>
      <c r="S948" s="23"/>
      <c r="T948" s="23"/>
      <c r="U948" s="22"/>
      <c r="V948" s="22"/>
      <c r="W948" s="27"/>
      <c r="X948" s="28"/>
      <c r="Y948" s="23"/>
      <c r="Z948" s="23"/>
      <c r="AA948" s="29" t="str">
        <f t="shared" si="14"/>
        <v/>
      </c>
      <c r="AB948" s="22"/>
      <c r="AC948" s="22"/>
      <c r="AD948" s="22"/>
      <c r="AE948" s="22" t="s">
        <v>3320</v>
      </c>
      <c r="AF948" s="23" t="s">
        <v>47</v>
      </c>
      <c r="AG948" s="23"/>
    </row>
    <row r="949" spans="1:52" s="20" customFormat="1" ht="63" customHeight="1" x14ac:dyDescent="0.2">
      <c r="A949" s="21" t="s">
        <v>3370</v>
      </c>
      <c r="B949" s="22">
        <v>15121517</v>
      </c>
      <c r="C949" s="23" t="s">
        <v>3495</v>
      </c>
      <c r="D949" s="24">
        <v>43160</v>
      </c>
      <c r="E949" s="23" t="s">
        <v>344</v>
      </c>
      <c r="F949" s="23" t="s">
        <v>780</v>
      </c>
      <c r="G949" s="23" t="s">
        <v>352</v>
      </c>
      <c r="H949" s="25">
        <v>30000000</v>
      </c>
      <c r="I949" s="25" t="e">
        <f>[10]!Tabla2[[#This Row],[Valor total estimado]]</f>
        <v>#REF!</v>
      </c>
      <c r="J949" s="23" t="s">
        <v>347</v>
      </c>
      <c r="K949" s="23" t="s">
        <v>45</v>
      </c>
      <c r="L949" s="22" t="s">
        <v>3264</v>
      </c>
      <c r="M949" s="22" t="s">
        <v>3265</v>
      </c>
      <c r="N949" s="21">
        <v>3837020</v>
      </c>
      <c r="O949" s="26" t="s">
        <v>3266</v>
      </c>
      <c r="P949" s="23"/>
      <c r="Q949" s="23"/>
      <c r="R949" s="23"/>
      <c r="S949" s="23"/>
      <c r="T949" s="23"/>
      <c r="U949" s="22"/>
      <c r="V949" s="22"/>
      <c r="W949" s="27"/>
      <c r="X949" s="28"/>
      <c r="Y949" s="23"/>
      <c r="Z949" s="23"/>
      <c r="AA949" s="29" t="str">
        <f t="shared" si="14"/>
        <v/>
      </c>
      <c r="AB949" s="22"/>
      <c r="AC949" s="22"/>
      <c r="AD949" s="22"/>
      <c r="AE949" s="22" t="s">
        <v>3320</v>
      </c>
      <c r="AF949" s="23" t="s">
        <v>47</v>
      </c>
      <c r="AG949" s="23"/>
    </row>
    <row r="950" spans="1:52" s="20" customFormat="1" ht="63" customHeight="1" x14ac:dyDescent="0.2">
      <c r="A950" s="21" t="s">
        <v>3370</v>
      </c>
      <c r="B950" s="22">
        <v>40142500</v>
      </c>
      <c r="C950" s="23" t="s">
        <v>3496</v>
      </c>
      <c r="D950" s="24">
        <v>43221</v>
      </c>
      <c r="E950" s="23" t="s">
        <v>3497</v>
      </c>
      <c r="F950" s="23" t="s">
        <v>780</v>
      </c>
      <c r="G950" s="23" t="s">
        <v>352</v>
      </c>
      <c r="H950" s="25">
        <v>25000000</v>
      </c>
      <c r="I950" s="25" t="e">
        <f>[10]!Tabla2[[#This Row],[Valor total estimado]]</f>
        <v>#REF!</v>
      </c>
      <c r="J950" s="23" t="s">
        <v>347</v>
      </c>
      <c r="K950" s="23" t="s">
        <v>45</v>
      </c>
      <c r="L950" s="22" t="s">
        <v>3264</v>
      </c>
      <c r="M950" s="22" t="s">
        <v>3265</v>
      </c>
      <c r="N950" s="21">
        <v>3837020</v>
      </c>
      <c r="O950" s="26" t="s">
        <v>3266</v>
      </c>
      <c r="P950" s="23"/>
      <c r="Q950" s="23"/>
      <c r="R950" s="23"/>
      <c r="S950" s="23"/>
      <c r="T950" s="23"/>
      <c r="U950" s="22"/>
      <c r="V950" s="22"/>
      <c r="W950" s="27"/>
      <c r="X950" s="28"/>
      <c r="Y950" s="23"/>
      <c r="Z950" s="23"/>
      <c r="AA950" s="29" t="str">
        <f t="shared" si="14"/>
        <v/>
      </c>
      <c r="AB950" s="22"/>
      <c r="AC950" s="22"/>
      <c r="AD950" s="22"/>
      <c r="AE950" s="22" t="s">
        <v>3320</v>
      </c>
      <c r="AF950" s="23" t="s">
        <v>47</v>
      </c>
      <c r="AG950" s="23"/>
    </row>
    <row r="951" spans="1:52" s="20" customFormat="1" ht="63" customHeight="1" x14ac:dyDescent="0.2">
      <c r="A951" s="21" t="s">
        <v>3370</v>
      </c>
      <c r="B951" s="22">
        <v>73152101</v>
      </c>
      <c r="C951" s="23" t="s">
        <v>3498</v>
      </c>
      <c r="D951" s="24">
        <v>43101</v>
      </c>
      <c r="E951" s="23" t="s">
        <v>482</v>
      </c>
      <c r="F951" s="23" t="s">
        <v>533</v>
      </c>
      <c r="G951" s="23" t="s">
        <v>352</v>
      </c>
      <c r="H951" s="25">
        <v>304000000</v>
      </c>
      <c r="I951" s="25" t="e">
        <f>[10]!Tabla2[[#This Row],[Valor total estimado]]</f>
        <v>#REF!</v>
      </c>
      <c r="J951" s="23" t="s">
        <v>347</v>
      </c>
      <c r="K951" s="23" t="s">
        <v>45</v>
      </c>
      <c r="L951" s="22" t="s">
        <v>3264</v>
      </c>
      <c r="M951" s="22" t="s">
        <v>3265</v>
      </c>
      <c r="N951" s="21">
        <v>3837020</v>
      </c>
      <c r="O951" s="26" t="s">
        <v>3266</v>
      </c>
      <c r="P951" s="23"/>
      <c r="Q951" s="23"/>
      <c r="R951" s="23"/>
      <c r="S951" s="23"/>
      <c r="T951" s="23"/>
      <c r="U951" s="22"/>
      <c r="V951" s="22"/>
      <c r="W951" s="27"/>
      <c r="X951" s="28"/>
      <c r="Y951" s="23"/>
      <c r="Z951" s="23"/>
      <c r="AA951" s="29" t="str">
        <f t="shared" si="14"/>
        <v/>
      </c>
      <c r="AB951" s="22"/>
      <c r="AC951" s="22"/>
      <c r="AD951" s="22"/>
      <c r="AE951" s="22" t="s">
        <v>3308</v>
      </c>
      <c r="AF951" s="23" t="s">
        <v>47</v>
      </c>
      <c r="AG951" s="23"/>
    </row>
    <row r="952" spans="1:52" s="20" customFormat="1" ht="63" customHeight="1" x14ac:dyDescent="0.2">
      <c r="A952" s="21" t="s">
        <v>3370</v>
      </c>
      <c r="B952" s="22">
        <v>47132101</v>
      </c>
      <c r="C952" s="23" t="s">
        <v>3499</v>
      </c>
      <c r="D952" s="24">
        <v>43221</v>
      </c>
      <c r="E952" s="23" t="s">
        <v>496</v>
      </c>
      <c r="F952" s="23" t="s">
        <v>780</v>
      </c>
      <c r="G952" s="23" t="s">
        <v>352</v>
      </c>
      <c r="H952" s="25">
        <v>15900000</v>
      </c>
      <c r="I952" s="25" t="e">
        <f>[10]!Tabla2[[#This Row],[Valor total estimado]]</f>
        <v>#REF!</v>
      </c>
      <c r="J952" s="23" t="s">
        <v>347</v>
      </c>
      <c r="K952" s="23" t="s">
        <v>45</v>
      </c>
      <c r="L952" s="22" t="s">
        <v>3264</v>
      </c>
      <c r="M952" s="22" t="s">
        <v>3265</v>
      </c>
      <c r="N952" s="21">
        <v>3837020</v>
      </c>
      <c r="O952" s="26" t="s">
        <v>3266</v>
      </c>
      <c r="P952" s="23"/>
      <c r="Q952" s="23"/>
      <c r="R952" s="23"/>
      <c r="S952" s="23"/>
      <c r="T952" s="23"/>
      <c r="U952" s="22"/>
      <c r="V952" s="22"/>
      <c r="W952" s="27"/>
      <c r="X952" s="28"/>
      <c r="Y952" s="23"/>
      <c r="Z952" s="23"/>
      <c r="AA952" s="29" t="str">
        <f t="shared" si="14"/>
        <v/>
      </c>
      <c r="AB952" s="22"/>
      <c r="AC952" s="22"/>
      <c r="AD952" s="22"/>
      <c r="AE952" s="22" t="s">
        <v>3307</v>
      </c>
      <c r="AF952" s="23" t="s">
        <v>47</v>
      </c>
      <c r="AG952" s="23"/>
    </row>
    <row r="953" spans="1:52" s="20" customFormat="1" ht="63" customHeight="1" x14ac:dyDescent="0.2">
      <c r="A953" s="21" t="s">
        <v>3370</v>
      </c>
      <c r="B953" s="22">
        <v>31161504</v>
      </c>
      <c r="C953" s="23" t="s">
        <v>3500</v>
      </c>
      <c r="D953" s="24">
        <v>43191</v>
      </c>
      <c r="E953" s="23" t="s">
        <v>496</v>
      </c>
      <c r="F953" s="23" t="s">
        <v>780</v>
      </c>
      <c r="G953" s="23" t="s">
        <v>352</v>
      </c>
      <c r="H953" s="25">
        <v>10000000</v>
      </c>
      <c r="I953" s="25" t="e">
        <f>[10]!Tabla2[[#This Row],[Valor total estimado]]</f>
        <v>#REF!</v>
      </c>
      <c r="J953" s="23" t="s">
        <v>347</v>
      </c>
      <c r="K953" s="23" t="s">
        <v>45</v>
      </c>
      <c r="L953" s="22" t="s">
        <v>3264</v>
      </c>
      <c r="M953" s="22" t="s">
        <v>3265</v>
      </c>
      <c r="N953" s="21">
        <v>3837020</v>
      </c>
      <c r="O953" s="26" t="s">
        <v>3266</v>
      </c>
      <c r="P953" s="23"/>
      <c r="Q953" s="23"/>
      <c r="R953" s="23"/>
      <c r="S953" s="23"/>
      <c r="T953" s="23"/>
      <c r="U953" s="22"/>
      <c r="V953" s="22"/>
      <c r="W953" s="27"/>
      <c r="X953" s="28"/>
      <c r="Y953" s="23"/>
      <c r="Z953" s="23"/>
      <c r="AA953" s="29" t="str">
        <f t="shared" si="14"/>
        <v/>
      </c>
      <c r="AB953" s="22"/>
      <c r="AC953" s="22"/>
      <c r="AD953" s="22"/>
      <c r="AE953" s="22" t="s">
        <v>3321</v>
      </c>
      <c r="AF953" s="23" t="s">
        <v>47</v>
      </c>
      <c r="AG953" s="23"/>
    </row>
    <row r="954" spans="1:52" s="20" customFormat="1" ht="63" customHeight="1" x14ac:dyDescent="0.2">
      <c r="A954" s="21" t="s">
        <v>3370</v>
      </c>
      <c r="B954" s="22" t="s">
        <v>3489</v>
      </c>
      <c r="C954" s="23" t="s">
        <v>3501</v>
      </c>
      <c r="D954" s="24">
        <v>43221</v>
      </c>
      <c r="E954" s="23" t="s">
        <v>342</v>
      </c>
      <c r="F954" s="23" t="s">
        <v>780</v>
      </c>
      <c r="G954" s="23" t="s">
        <v>352</v>
      </c>
      <c r="H954" s="25">
        <v>20000000</v>
      </c>
      <c r="I954" s="25" t="e">
        <f>[10]!Tabla2[[#This Row],[Valor total estimado]]</f>
        <v>#REF!</v>
      </c>
      <c r="J954" s="23" t="s">
        <v>347</v>
      </c>
      <c r="K954" s="23" t="s">
        <v>45</v>
      </c>
      <c r="L954" s="22" t="s">
        <v>3264</v>
      </c>
      <c r="M954" s="22" t="s">
        <v>3265</v>
      </c>
      <c r="N954" s="21">
        <v>3837020</v>
      </c>
      <c r="O954" s="26" t="s">
        <v>3266</v>
      </c>
      <c r="P954" s="23"/>
      <c r="Q954" s="23"/>
      <c r="R954" s="23"/>
      <c r="S954" s="23"/>
      <c r="T954" s="23"/>
      <c r="U954" s="22"/>
      <c r="V954" s="22"/>
      <c r="W954" s="27"/>
      <c r="X954" s="28"/>
      <c r="Y954" s="23"/>
      <c r="Z954" s="23"/>
      <c r="AA954" s="29" t="str">
        <f t="shared" si="14"/>
        <v/>
      </c>
      <c r="AB954" s="22"/>
      <c r="AC954" s="22"/>
      <c r="AD954" s="22"/>
      <c r="AE954" s="22" t="s">
        <v>3319</v>
      </c>
      <c r="AF954" s="23" t="s">
        <v>47</v>
      </c>
      <c r="AG954" s="23"/>
    </row>
    <row r="955" spans="1:52" s="20" customFormat="1" ht="63" customHeight="1" x14ac:dyDescent="0.2">
      <c r="A955" s="21" t="s">
        <v>3370</v>
      </c>
      <c r="B955" s="22">
        <v>81101701</v>
      </c>
      <c r="C955" s="23" t="s">
        <v>3502</v>
      </c>
      <c r="D955" s="24">
        <v>43160</v>
      </c>
      <c r="E955" s="23" t="s">
        <v>340</v>
      </c>
      <c r="F955" s="23" t="s">
        <v>780</v>
      </c>
      <c r="G955" s="23" t="s">
        <v>352</v>
      </c>
      <c r="H955" s="25">
        <v>12000000</v>
      </c>
      <c r="I955" s="25" t="e">
        <f>[10]!Tabla2[[#This Row],[Valor total estimado]]</f>
        <v>#REF!</v>
      </c>
      <c r="J955" s="23" t="s">
        <v>347</v>
      </c>
      <c r="K955" s="23" t="s">
        <v>45</v>
      </c>
      <c r="L955" s="22" t="s">
        <v>3264</v>
      </c>
      <c r="M955" s="22" t="s">
        <v>3265</v>
      </c>
      <c r="N955" s="21">
        <v>3837020</v>
      </c>
      <c r="O955" s="26" t="s">
        <v>3266</v>
      </c>
      <c r="P955" s="23"/>
      <c r="Q955" s="23"/>
      <c r="R955" s="23"/>
      <c r="S955" s="23"/>
      <c r="T955" s="23"/>
      <c r="U955" s="22"/>
      <c r="V955" s="22"/>
      <c r="W955" s="27"/>
      <c r="X955" s="28"/>
      <c r="Y955" s="23"/>
      <c r="Z955" s="23"/>
      <c r="AA955" s="29" t="str">
        <f t="shared" si="14"/>
        <v/>
      </c>
      <c r="AB955" s="22"/>
      <c r="AC955" s="22"/>
      <c r="AD955" s="22"/>
      <c r="AE955" s="22" t="s">
        <v>3319</v>
      </c>
      <c r="AF955" s="23" t="s">
        <v>47</v>
      </c>
      <c r="AG955" s="23"/>
    </row>
    <row r="956" spans="1:52" s="20" customFormat="1" ht="63" customHeight="1" x14ac:dyDescent="0.2">
      <c r="A956" s="21" t="s">
        <v>3370</v>
      </c>
      <c r="B956" s="22" t="s">
        <v>3473</v>
      </c>
      <c r="C956" s="23" t="s">
        <v>3503</v>
      </c>
      <c r="D956" s="24">
        <v>43098</v>
      </c>
      <c r="E956" s="23" t="s">
        <v>341</v>
      </c>
      <c r="F956" s="23" t="s">
        <v>837</v>
      </c>
      <c r="G956" s="23" t="s">
        <v>352</v>
      </c>
      <c r="H956" s="25">
        <v>1663598644</v>
      </c>
      <c r="I956" s="25">
        <v>1263600000</v>
      </c>
      <c r="J956" s="23" t="s">
        <v>49</v>
      </c>
      <c r="K956" s="23" t="s">
        <v>346</v>
      </c>
      <c r="L956" s="22" t="s">
        <v>3264</v>
      </c>
      <c r="M956" s="22" t="s">
        <v>3265</v>
      </c>
      <c r="N956" s="21">
        <v>3837020</v>
      </c>
      <c r="O956" s="26" t="s">
        <v>3266</v>
      </c>
      <c r="P956" s="23"/>
      <c r="Q956" s="23"/>
      <c r="R956" s="23"/>
      <c r="S956" s="23"/>
      <c r="T956" s="23"/>
      <c r="U956" s="22"/>
      <c r="V956" s="22"/>
      <c r="W956" s="27" t="s">
        <v>3323</v>
      </c>
      <c r="X956" s="28"/>
      <c r="Y956" s="23"/>
      <c r="Z956" s="23"/>
      <c r="AA956" s="29">
        <f t="shared" si="14"/>
        <v>0</v>
      </c>
      <c r="AB956" s="22"/>
      <c r="AC956" s="22" t="s">
        <v>313</v>
      </c>
      <c r="AD956" s="22"/>
      <c r="AE956" s="22" t="s">
        <v>3320</v>
      </c>
      <c r="AF956" s="23" t="s">
        <v>47</v>
      </c>
      <c r="AG956" s="23"/>
    </row>
    <row r="957" spans="1:52" s="20" customFormat="1" ht="63" customHeight="1" x14ac:dyDescent="0.2">
      <c r="A957" s="21" t="s">
        <v>3370</v>
      </c>
      <c r="B957" s="22">
        <v>40161804</v>
      </c>
      <c r="C957" s="23" t="s">
        <v>3504</v>
      </c>
      <c r="D957" s="24">
        <v>43132</v>
      </c>
      <c r="E957" s="23" t="s">
        <v>482</v>
      </c>
      <c r="F957" s="23" t="s">
        <v>780</v>
      </c>
      <c r="G957" s="23" t="s">
        <v>352</v>
      </c>
      <c r="H957" s="25">
        <f>19594958+58505508</f>
        <v>78100466</v>
      </c>
      <c r="I957" s="25" t="e">
        <f>[10]!Tabla2[[#This Row],[Valor total estimado]]</f>
        <v>#REF!</v>
      </c>
      <c r="J957" s="23" t="s">
        <v>347</v>
      </c>
      <c r="K957" s="23" t="s">
        <v>45</v>
      </c>
      <c r="L957" s="22" t="s">
        <v>3264</v>
      </c>
      <c r="M957" s="22" t="s">
        <v>3265</v>
      </c>
      <c r="N957" s="21">
        <v>3837020</v>
      </c>
      <c r="O957" s="26" t="s">
        <v>3266</v>
      </c>
      <c r="P957" s="23"/>
      <c r="Q957" s="23"/>
      <c r="R957" s="23"/>
      <c r="S957" s="23"/>
      <c r="T957" s="23"/>
      <c r="U957" s="22"/>
      <c r="V957" s="22"/>
      <c r="W957" s="27"/>
      <c r="X957" s="28"/>
      <c r="Y957" s="23"/>
      <c r="Z957" s="23"/>
      <c r="AA957" s="29" t="str">
        <f t="shared" si="14"/>
        <v/>
      </c>
      <c r="AB957" s="22"/>
      <c r="AC957" s="22"/>
      <c r="AD957" s="22"/>
      <c r="AE957" s="22" t="s">
        <v>3309</v>
      </c>
      <c r="AF957" s="23" t="s">
        <v>47</v>
      </c>
      <c r="AG957" s="23"/>
    </row>
    <row r="958" spans="1:52" s="20" customFormat="1" ht="63" customHeight="1" x14ac:dyDescent="0.2">
      <c r="A958" s="21" t="s">
        <v>3370</v>
      </c>
      <c r="B958" s="22">
        <v>15111510</v>
      </c>
      <c r="C958" s="23" t="s">
        <v>3505</v>
      </c>
      <c r="D958" s="24">
        <v>43101</v>
      </c>
      <c r="E958" s="23" t="s">
        <v>482</v>
      </c>
      <c r="F958" s="23" t="s">
        <v>780</v>
      </c>
      <c r="G958" s="23" t="s">
        <v>352</v>
      </c>
      <c r="H958" s="25">
        <v>70000000.000000015</v>
      </c>
      <c r="I958" s="25" t="e">
        <f>[10]!Tabla2[[#This Row],[Valor total estimado]]</f>
        <v>#REF!</v>
      </c>
      <c r="J958" s="23" t="s">
        <v>347</v>
      </c>
      <c r="K958" s="23" t="s">
        <v>45</v>
      </c>
      <c r="L958" s="22" t="s">
        <v>3264</v>
      </c>
      <c r="M958" s="22" t="s">
        <v>3265</v>
      </c>
      <c r="N958" s="21">
        <v>3837020</v>
      </c>
      <c r="O958" s="26" t="s">
        <v>3266</v>
      </c>
      <c r="P958" s="23"/>
      <c r="Q958" s="23"/>
      <c r="R958" s="23"/>
      <c r="S958" s="23"/>
      <c r="T958" s="23"/>
      <c r="U958" s="22"/>
      <c r="V958" s="22"/>
      <c r="W958" s="27"/>
      <c r="X958" s="28"/>
      <c r="Y958" s="23"/>
      <c r="Z958" s="23"/>
      <c r="AA958" s="29" t="str">
        <f t="shared" si="14"/>
        <v/>
      </c>
      <c r="AB958" s="22"/>
      <c r="AC958" s="22"/>
      <c r="AD958" s="22"/>
      <c r="AE958" s="22" t="s">
        <v>3308</v>
      </c>
      <c r="AF958" s="23" t="s">
        <v>47</v>
      </c>
      <c r="AG958" s="23"/>
    </row>
    <row r="959" spans="1:52" s="20" customFormat="1" ht="63" customHeight="1" x14ac:dyDescent="0.2">
      <c r="A959" s="21" t="s">
        <v>3370</v>
      </c>
      <c r="B959" s="22" t="s">
        <v>3506</v>
      </c>
      <c r="C959" s="23" t="s">
        <v>3507</v>
      </c>
      <c r="D959" s="24">
        <v>43101</v>
      </c>
      <c r="E959" s="23" t="s">
        <v>1457</v>
      </c>
      <c r="F959" s="23" t="s">
        <v>837</v>
      </c>
      <c r="G959" s="23" t="s">
        <v>352</v>
      </c>
      <c r="H959" s="25">
        <v>2500000</v>
      </c>
      <c r="I959" s="25">
        <v>2500000</v>
      </c>
      <c r="J959" s="23" t="s">
        <v>347</v>
      </c>
      <c r="K959" s="23" t="s">
        <v>45</v>
      </c>
      <c r="L959" s="22" t="s">
        <v>3264</v>
      </c>
      <c r="M959" s="22" t="s">
        <v>3265</v>
      </c>
      <c r="N959" s="21">
        <v>3837021</v>
      </c>
      <c r="O959" s="26" t="s">
        <v>3266</v>
      </c>
      <c r="P959" s="23"/>
      <c r="Q959" s="23"/>
      <c r="R959" s="23"/>
      <c r="S959" s="23"/>
      <c r="T959" s="23"/>
      <c r="U959" s="22"/>
      <c r="V959" s="22"/>
      <c r="W959" s="27"/>
      <c r="X959" s="28"/>
      <c r="Y959" s="23"/>
      <c r="Z959" s="23"/>
      <c r="AA959" s="29" t="str">
        <f t="shared" si="14"/>
        <v/>
      </c>
      <c r="AB959" s="22"/>
      <c r="AC959" s="22"/>
      <c r="AD959" s="22"/>
      <c r="AE959" s="22" t="s">
        <v>3293</v>
      </c>
      <c r="AF959" s="23" t="s">
        <v>47</v>
      </c>
      <c r="AG959" s="23"/>
    </row>
    <row r="960" spans="1:52" s="20" customFormat="1" ht="63" customHeight="1" x14ac:dyDescent="0.2">
      <c r="A960" s="21" t="s">
        <v>3370</v>
      </c>
      <c r="B960" s="22">
        <v>41121800</v>
      </c>
      <c r="C960" s="23" t="s">
        <v>3508</v>
      </c>
      <c r="D960" s="24">
        <v>43191</v>
      </c>
      <c r="E960" s="23" t="s">
        <v>345</v>
      </c>
      <c r="F960" s="23" t="s">
        <v>780</v>
      </c>
      <c r="G960" s="23" t="s">
        <v>352</v>
      </c>
      <c r="H960" s="25">
        <v>20000000</v>
      </c>
      <c r="I960" s="25" t="e">
        <f>[10]!Tabla2[[#This Row],[Valor total estimado]]</f>
        <v>#REF!</v>
      </c>
      <c r="J960" s="23" t="s">
        <v>347</v>
      </c>
      <c r="K960" s="23" t="s">
        <v>45</v>
      </c>
      <c r="L960" s="22" t="s">
        <v>3264</v>
      </c>
      <c r="M960" s="22" t="s">
        <v>3265</v>
      </c>
      <c r="N960" s="21">
        <v>3837020</v>
      </c>
      <c r="O960" s="26" t="s">
        <v>3266</v>
      </c>
      <c r="P960" s="23"/>
      <c r="Q960" s="23"/>
      <c r="R960" s="23"/>
      <c r="S960" s="23"/>
      <c r="T960" s="23"/>
      <c r="U960" s="22"/>
      <c r="V960" s="22"/>
      <c r="W960" s="27"/>
      <c r="X960" s="28"/>
      <c r="Y960" s="23"/>
      <c r="Z960" s="23"/>
      <c r="AA960" s="29" t="str">
        <f t="shared" si="14"/>
        <v/>
      </c>
      <c r="AB960" s="22"/>
      <c r="AC960" s="22"/>
      <c r="AD960" s="22"/>
      <c r="AE960" s="22" t="s">
        <v>3303</v>
      </c>
      <c r="AF960" s="23" t="s">
        <v>47</v>
      </c>
      <c r="AG960" s="23"/>
    </row>
    <row r="961" spans="1:52" s="20" customFormat="1" ht="63" customHeight="1" x14ac:dyDescent="0.2">
      <c r="A961" s="21" t="s">
        <v>3370</v>
      </c>
      <c r="B961" s="22">
        <v>41115703</v>
      </c>
      <c r="C961" s="23" t="s">
        <v>3509</v>
      </c>
      <c r="D961" s="24">
        <v>43132</v>
      </c>
      <c r="E961" s="23" t="s">
        <v>340</v>
      </c>
      <c r="F961" s="23" t="s">
        <v>780</v>
      </c>
      <c r="G961" s="23" t="s">
        <v>352</v>
      </c>
      <c r="H961" s="25">
        <v>25000000</v>
      </c>
      <c r="I961" s="25" t="e">
        <f>[10]!Tabla2[[#This Row],[Valor total estimado]]</f>
        <v>#REF!</v>
      </c>
      <c r="J961" s="23" t="s">
        <v>347</v>
      </c>
      <c r="K961" s="23" t="s">
        <v>45</v>
      </c>
      <c r="L961" s="22" t="s">
        <v>3264</v>
      </c>
      <c r="M961" s="22" t="s">
        <v>3265</v>
      </c>
      <c r="N961" s="21">
        <v>3837020</v>
      </c>
      <c r="O961" s="26" t="s">
        <v>3266</v>
      </c>
      <c r="P961" s="23"/>
      <c r="Q961" s="23"/>
      <c r="R961" s="23"/>
      <c r="S961" s="23"/>
      <c r="T961" s="23"/>
      <c r="U961" s="22"/>
      <c r="V961" s="22">
        <v>8059</v>
      </c>
      <c r="W961" s="27">
        <v>20598</v>
      </c>
      <c r="X961" s="28"/>
      <c r="Y961" s="23"/>
      <c r="Z961" s="23"/>
      <c r="AA961" s="29">
        <f t="shared" si="14"/>
        <v>0</v>
      </c>
      <c r="AB961" s="22"/>
      <c r="AC961" s="22" t="s">
        <v>313</v>
      </c>
      <c r="AD961" s="22"/>
      <c r="AE961" s="22" t="s">
        <v>3303</v>
      </c>
      <c r="AF961" s="23" t="s">
        <v>47</v>
      </c>
      <c r="AG961" s="23"/>
    </row>
    <row r="962" spans="1:52" s="20" customFormat="1" ht="63" customHeight="1" x14ac:dyDescent="0.2">
      <c r="A962" s="21" t="s">
        <v>3370</v>
      </c>
      <c r="B962" s="22">
        <v>12161500</v>
      </c>
      <c r="C962" s="23" t="s">
        <v>3510</v>
      </c>
      <c r="D962" s="24">
        <v>43221</v>
      </c>
      <c r="E962" s="23" t="s">
        <v>344</v>
      </c>
      <c r="F962" s="23" t="s">
        <v>780</v>
      </c>
      <c r="G962" s="23" t="s">
        <v>352</v>
      </c>
      <c r="H962" s="25">
        <v>80000000</v>
      </c>
      <c r="I962" s="25" t="e">
        <f>[10]!Tabla2[[#This Row],[Valor total estimado]]</f>
        <v>#REF!</v>
      </c>
      <c r="J962" s="23" t="s">
        <v>347</v>
      </c>
      <c r="K962" s="23" t="s">
        <v>45</v>
      </c>
      <c r="L962" s="22" t="s">
        <v>3264</v>
      </c>
      <c r="M962" s="22" t="s">
        <v>3265</v>
      </c>
      <c r="N962" s="21">
        <v>3837020</v>
      </c>
      <c r="O962" s="26" t="s">
        <v>3266</v>
      </c>
      <c r="P962" s="23"/>
      <c r="Q962" s="23"/>
      <c r="R962" s="23"/>
      <c r="S962" s="23"/>
      <c r="T962" s="23"/>
      <c r="U962" s="22"/>
      <c r="V962" s="22"/>
      <c r="W962" s="27"/>
      <c r="X962" s="28"/>
      <c r="Y962" s="23"/>
      <c r="Z962" s="23"/>
      <c r="AA962" s="29" t="str">
        <f t="shared" si="14"/>
        <v/>
      </c>
      <c r="AB962" s="22"/>
      <c r="AC962" s="22"/>
      <c r="AD962" s="22"/>
      <c r="AE962" s="22" t="s">
        <v>3303</v>
      </c>
      <c r="AF962" s="23" t="s">
        <v>47</v>
      </c>
      <c r="AG962" s="23"/>
    </row>
    <row r="963" spans="1:52" s="20" customFormat="1" ht="63" customHeight="1" x14ac:dyDescent="0.2">
      <c r="A963" s="21" t="s">
        <v>3370</v>
      </c>
      <c r="B963" s="22">
        <v>81141501</v>
      </c>
      <c r="C963" s="23" t="s">
        <v>3511</v>
      </c>
      <c r="D963" s="24">
        <v>43221</v>
      </c>
      <c r="E963" s="23" t="s">
        <v>496</v>
      </c>
      <c r="F963" s="23" t="s">
        <v>780</v>
      </c>
      <c r="G963" s="23" t="s">
        <v>352</v>
      </c>
      <c r="H963" s="25">
        <v>5000000</v>
      </c>
      <c r="I963" s="25" t="e">
        <f>[10]!Tabla2[[#This Row],[Valor total estimado]]</f>
        <v>#REF!</v>
      </c>
      <c r="J963" s="23" t="s">
        <v>347</v>
      </c>
      <c r="K963" s="23" t="s">
        <v>45</v>
      </c>
      <c r="L963" s="22" t="s">
        <v>3264</v>
      </c>
      <c r="M963" s="22" t="s">
        <v>3265</v>
      </c>
      <c r="N963" s="21">
        <v>3837020</v>
      </c>
      <c r="O963" s="26" t="s">
        <v>3266</v>
      </c>
      <c r="P963" s="23"/>
      <c r="Q963" s="23"/>
      <c r="R963" s="23"/>
      <c r="S963" s="23"/>
      <c r="T963" s="23"/>
      <c r="U963" s="22"/>
      <c r="V963" s="22"/>
      <c r="W963" s="27"/>
      <c r="X963" s="28"/>
      <c r="Y963" s="23"/>
      <c r="Z963" s="23"/>
      <c r="AA963" s="29" t="str">
        <f t="shared" si="14"/>
        <v/>
      </c>
      <c r="AB963" s="22"/>
      <c r="AC963" s="22"/>
      <c r="AD963" s="22"/>
      <c r="AE963" s="22" t="s">
        <v>3303</v>
      </c>
      <c r="AF963" s="23" t="s">
        <v>47</v>
      </c>
      <c r="AG963" s="23"/>
    </row>
    <row r="964" spans="1:52" s="20" customFormat="1" ht="63" customHeight="1" x14ac:dyDescent="0.2">
      <c r="A964" s="21" t="s">
        <v>3370</v>
      </c>
      <c r="B964" s="22">
        <v>47131600</v>
      </c>
      <c r="C964" s="23" t="s">
        <v>3512</v>
      </c>
      <c r="D964" s="24">
        <v>43252</v>
      </c>
      <c r="E964" s="23" t="s">
        <v>1457</v>
      </c>
      <c r="F964" s="23" t="s">
        <v>780</v>
      </c>
      <c r="G964" s="23" t="s">
        <v>352</v>
      </c>
      <c r="H964" s="25">
        <v>15000000</v>
      </c>
      <c r="I964" s="25" t="e">
        <f>[10]!Tabla2[[#This Row],[Valor total estimado]]</f>
        <v>#REF!</v>
      </c>
      <c r="J964" s="23" t="s">
        <v>347</v>
      </c>
      <c r="K964" s="23" t="s">
        <v>45</v>
      </c>
      <c r="L964" s="22" t="s">
        <v>3264</v>
      </c>
      <c r="M964" s="22" t="s">
        <v>3265</v>
      </c>
      <c r="N964" s="21">
        <v>3837020</v>
      </c>
      <c r="O964" s="26" t="s">
        <v>3266</v>
      </c>
      <c r="P964" s="23"/>
      <c r="Q964" s="23"/>
      <c r="R964" s="23"/>
      <c r="S964" s="23"/>
      <c r="T964" s="23"/>
      <c r="U964" s="22"/>
      <c r="V964" s="22"/>
      <c r="W964" s="27"/>
      <c r="X964" s="28"/>
      <c r="Y964" s="23"/>
      <c r="Z964" s="23"/>
      <c r="AA964" s="29" t="str">
        <f t="shared" si="14"/>
        <v/>
      </c>
      <c r="AB964" s="22"/>
      <c r="AC964" s="22"/>
      <c r="AD964" s="22"/>
      <c r="AE964" s="22" t="s">
        <v>3299</v>
      </c>
      <c r="AF964" s="23" t="s">
        <v>47</v>
      </c>
      <c r="AG964" s="23"/>
    </row>
    <row r="965" spans="1:52" s="20" customFormat="1" ht="63" customHeight="1" x14ac:dyDescent="0.2">
      <c r="A965" s="21" t="s">
        <v>3370</v>
      </c>
      <c r="B965" s="22">
        <v>80101703</v>
      </c>
      <c r="C965" s="23" t="s">
        <v>3513</v>
      </c>
      <c r="D965" s="24">
        <v>43101</v>
      </c>
      <c r="E965" s="23" t="s">
        <v>3514</v>
      </c>
      <c r="F965" s="23" t="s">
        <v>837</v>
      </c>
      <c r="G965" s="23" t="s">
        <v>352</v>
      </c>
      <c r="H965" s="25">
        <v>3000000</v>
      </c>
      <c r="I965" s="25">
        <v>3000000</v>
      </c>
      <c r="J965" s="23" t="s">
        <v>347</v>
      </c>
      <c r="K965" s="23" t="s">
        <v>45</v>
      </c>
      <c r="L965" s="22" t="s">
        <v>3264</v>
      </c>
      <c r="M965" s="22" t="s">
        <v>3265</v>
      </c>
      <c r="N965" s="21">
        <v>3837020</v>
      </c>
      <c r="O965" s="26" t="s">
        <v>3266</v>
      </c>
      <c r="P965" s="23"/>
      <c r="Q965" s="23"/>
      <c r="R965" s="23"/>
      <c r="S965" s="23"/>
      <c r="T965" s="23"/>
      <c r="U965" s="22"/>
      <c r="V965" s="22">
        <v>8032</v>
      </c>
      <c r="W965" s="27">
        <v>20404</v>
      </c>
      <c r="X965" s="28">
        <v>43126</v>
      </c>
      <c r="Y965" s="23">
        <v>20180126</v>
      </c>
      <c r="Z965" s="23">
        <v>4600008020</v>
      </c>
      <c r="AA965" s="29">
        <f t="shared" si="14"/>
        <v>1</v>
      </c>
      <c r="AB965" s="22" t="s">
        <v>3301</v>
      </c>
      <c r="AC965" s="22" t="s">
        <v>317</v>
      </c>
      <c r="AD965" s="22"/>
      <c r="AE965" s="22" t="s">
        <v>3299</v>
      </c>
      <c r="AF965" s="23" t="s">
        <v>47</v>
      </c>
      <c r="AG965" s="23"/>
    </row>
    <row r="966" spans="1:52" s="20" customFormat="1" ht="63" customHeight="1" x14ac:dyDescent="0.2">
      <c r="A966" s="21" t="s">
        <v>3370</v>
      </c>
      <c r="B966" s="22">
        <v>80101703</v>
      </c>
      <c r="C966" s="23" t="s">
        <v>3515</v>
      </c>
      <c r="D966" s="24">
        <v>43101</v>
      </c>
      <c r="E966" s="23" t="s">
        <v>3514</v>
      </c>
      <c r="F966" s="23" t="s">
        <v>837</v>
      </c>
      <c r="G966" s="23" t="s">
        <v>352</v>
      </c>
      <c r="H966" s="25">
        <v>142952000</v>
      </c>
      <c r="I966" s="25" t="e">
        <f>[10]!Tabla2[[#This Row],[Valor total estimado]]</f>
        <v>#REF!</v>
      </c>
      <c r="J966" s="23" t="s">
        <v>347</v>
      </c>
      <c r="K966" s="23" t="s">
        <v>45</v>
      </c>
      <c r="L966" s="22" t="s">
        <v>3264</v>
      </c>
      <c r="M966" s="22" t="s">
        <v>3265</v>
      </c>
      <c r="N966" s="21">
        <v>3837020</v>
      </c>
      <c r="O966" s="26" t="s">
        <v>3266</v>
      </c>
      <c r="P966" s="23"/>
      <c r="Q966" s="23"/>
      <c r="R966" s="23"/>
      <c r="S966" s="23"/>
      <c r="T966" s="23"/>
      <c r="U966" s="22"/>
      <c r="V966" s="22"/>
      <c r="W966" s="27"/>
      <c r="X966" s="28"/>
      <c r="Y966" s="23"/>
      <c r="Z966" s="23"/>
      <c r="AA966" s="29" t="str">
        <f t="shared" si="14"/>
        <v/>
      </c>
      <c r="AB966" s="22"/>
      <c r="AC966" s="22"/>
      <c r="AD966" s="22"/>
      <c r="AE966" s="22" t="s">
        <v>3324</v>
      </c>
      <c r="AF966" s="23" t="s">
        <v>47</v>
      </c>
      <c r="AG966" s="23"/>
    </row>
    <row r="967" spans="1:52" s="20" customFormat="1" ht="63" customHeight="1" x14ac:dyDescent="0.2">
      <c r="A967" s="21" t="s">
        <v>3370</v>
      </c>
      <c r="B967" s="22" t="s">
        <v>3516</v>
      </c>
      <c r="C967" s="23" t="s">
        <v>3517</v>
      </c>
      <c r="D967" s="24">
        <v>43101</v>
      </c>
      <c r="E967" s="23" t="s">
        <v>482</v>
      </c>
      <c r="F967" s="23" t="s">
        <v>677</v>
      </c>
      <c r="G967" s="23" t="s">
        <v>352</v>
      </c>
      <c r="H967" s="25">
        <v>1575132312</v>
      </c>
      <c r="I967" s="25" t="e">
        <f>[10]!Tabla2[[#This Row],[Valor total estimado]]</f>
        <v>#REF!</v>
      </c>
      <c r="J967" s="23" t="s">
        <v>347</v>
      </c>
      <c r="K967" s="23" t="s">
        <v>45</v>
      </c>
      <c r="L967" s="22" t="s">
        <v>3264</v>
      </c>
      <c r="M967" s="22" t="s">
        <v>3265</v>
      </c>
      <c r="N967" s="21">
        <v>3837020</v>
      </c>
      <c r="O967" s="26" t="s">
        <v>3266</v>
      </c>
      <c r="P967" s="23"/>
      <c r="Q967" s="23"/>
      <c r="R967" s="23"/>
      <c r="S967" s="23"/>
      <c r="T967" s="23"/>
      <c r="U967" s="22"/>
      <c r="V967" s="22">
        <v>8007</v>
      </c>
      <c r="W967" s="27" t="s">
        <v>3325</v>
      </c>
      <c r="X967" s="28">
        <v>43122</v>
      </c>
      <c r="Y967" s="23"/>
      <c r="Z967" s="23"/>
      <c r="AA967" s="29">
        <f t="shared" si="14"/>
        <v>0.33</v>
      </c>
      <c r="AB967" s="22"/>
      <c r="AC967" s="22" t="s">
        <v>326</v>
      </c>
      <c r="AD967" s="22"/>
      <c r="AE967" s="22" t="s">
        <v>3326</v>
      </c>
      <c r="AF967" s="23" t="s">
        <v>47</v>
      </c>
      <c r="AG967" s="23"/>
    </row>
    <row r="968" spans="1:52" s="20" customFormat="1" ht="63" customHeight="1" x14ac:dyDescent="0.2">
      <c r="A968" s="21" t="s">
        <v>3370</v>
      </c>
      <c r="B968" s="22">
        <v>78131800</v>
      </c>
      <c r="C968" s="23" t="s">
        <v>3518</v>
      </c>
      <c r="D968" s="24">
        <v>43101</v>
      </c>
      <c r="E968" s="23" t="s">
        <v>482</v>
      </c>
      <c r="F968" s="23" t="s">
        <v>780</v>
      </c>
      <c r="G968" s="23" t="s">
        <v>352</v>
      </c>
      <c r="H968" s="25">
        <v>73920000</v>
      </c>
      <c r="I968" s="25" t="e">
        <f>[10]!Tabla2[[#This Row],[Valor total estimado]]</f>
        <v>#REF!</v>
      </c>
      <c r="J968" s="23" t="s">
        <v>347</v>
      </c>
      <c r="K968" s="23" t="s">
        <v>45</v>
      </c>
      <c r="L968" s="22" t="s">
        <v>3264</v>
      </c>
      <c r="M968" s="22" t="s">
        <v>3265</v>
      </c>
      <c r="N968" s="21">
        <v>3837020</v>
      </c>
      <c r="O968" s="26" t="s">
        <v>3266</v>
      </c>
      <c r="P968" s="23"/>
      <c r="Q968" s="23"/>
      <c r="R968" s="23"/>
      <c r="S968" s="23"/>
      <c r="T968" s="23"/>
      <c r="U968" s="22"/>
      <c r="V968" s="22"/>
      <c r="W968" s="27"/>
      <c r="X968" s="28"/>
      <c r="Y968" s="23"/>
      <c r="Z968" s="23"/>
      <c r="AA968" s="29" t="str">
        <f t="shared" si="14"/>
        <v/>
      </c>
      <c r="AB968" s="22"/>
      <c r="AC968" s="22"/>
      <c r="AD968" s="22"/>
      <c r="AE968" s="22" t="s">
        <v>3327</v>
      </c>
      <c r="AF968" s="23" t="s">
        <v>47</v>
      </c>
      <c r="AG968" s="23"/>
    </row>
    <row r="969" spans="1:52" s="20" customFormat="1" ht="63" customHeight="1" x14ac:dyDescent="0.2">
      <c r="A969" s="21" t="s">
        <v>3370</v>
      </c>
      <c r="B969" s="22">
        <v>82101503</v>
      </c>
      <c r="C969" s="23" t="s">
        <v>3519</v>
      </c>
      <c r="D969" s="24">
        <v>43050</v>
      </c>
      <c r="E969" s="23" t="s">
        <v>1360</v>
      </c>
      <c r="F969" s="23" t="s">
        <v>353</v>
      </c>
      <c r="G969" s="23" t="s">
        <v>352</v>
      </c>
      <c r="H969" s="25">
        <v>3000000000</v>
      </c>
      <c r="I969" s="25">
        <v>1849583715</v>
      </c>
      <c r="J969" s="23" t="s">
        <v>49</v>
      </c>
      <c r="K969" s="23" t="s">
        <v>346</v>
      </c>
      <c r="L969" s="22" t="s">
        <v>3264</v>
      </c>
      <c r="M969" s="22" t="s">
        <v>3265</v>
      </c>
      <c r="N969" s="21">
        <v>3837020</v>
      </c>
      <c r="O969" s="26" t="s">
        <v>3266</v>
      </c>
      <c r="P969" s="23"/>
      <c r="Q969" s="23"/>
      <c r="R969" s="23"/>
      <c r="S969" s="23"/>
      <c r="T969" s="23"/>
      <c r="U969" s="22"/>
      <c r="V969" s="22"/>
      <c r="W969" s="27" t="s">
        <v>3328</v>
      </c>
      <c r="X969" s="28"/>
      <c r="Y969" s="23"/>
      <c r="Z969" s="23"/>
      <c r="AA969" s="29">
        <f t="shared" si="14"/>
        <v>0</v>
      </c>
      <c r="AB969" s="22"/>
      <c r="AC969" s="22" t="s">
        <v>313</v>
      </c>
      <c r="AD969" s="22"/>
      <c r="AE969" s="22" t="s">
        <v>3329</v>
      </c>
      <c r="AF969" s="23" t="s">
        <v>47</v>
      </c>
      <c r="AG969" s="23"/>
    </row>
    <row r="970" spans="1:52" s="20" customFormat="1" ht="63" customHeight="1" x14ac:dyDescent="0.2">
      <c r="A970" s="21" t="s">
        <v>3370</v>
      </c>
      <c r="B970" s="22">
        <v>82101503</v>
      </c>
      <c r="C970" s="23" t="s">
        <v>3520</v>
      </c>
      <c r="D970" s="24">
        <v>43252</v>
      </c>
      <c r="E970" s="23" t="s">
        <v>817</v>
      </c>
      <c r="F970" s="23" t="s">
        <v>353</v>
      </c>
      <c r="G970" s="23" t="s">
        <v>352</v>
      </c>
      <c r="H970" s="25">
        <v>6000000000</v>
      </c>
      <c r="I970" s="25" t="e">
        <f>[10]!Tabla2[[#This Row],[Valor total estimado]]</f>
        <v>#REF!</v>
      </c>
      <c r="J970" s="23" t="s">
        <v>347</v>
      </c>
      <c r="K970" s="23" t="s">
        <v>45</v>
      </c>
      <c r="L970" s="22" t="s">
        <v>3264</v>
      </c>
      <c r="M970" s="22" t="s">
        <v>3265</v>
      </c>
      <c r="N970" s="21">
        <v>3837020</v>
      </c>
      <c r="O970" s="26" t="s">
        <v>3266</v>
      </c>
      <c r="P970" s="23"/>
      <c r="Q970" s="23"/>
      <c r="R970" s="23"/>
      <c r="S970" s="23"/>
      <c r="T970" s="23"/>
      <c r="U970" s="22"/>
      <c r="V970" s="22"/>
      <c r="W970" s="27"/>
      <c r="X970" s="28"/>
      <c r="Y970" s="23"/>
      <c r="Z970" s="23"/>
      <c r="AA970" s="29" t="str">
        <f t="shared" si="14"/>
        <v/>
      </c>
      <c r="AB970" s="22"/>
      <c r="AC970" s="22"/>
      <c r="AD970" s="22"/>
      <c r="AE970" s="22" t="s">
        <v>3330</v>
      </c>
      <c r="AF970" s="23" t="s">
        <v>47</v>
      </c>
      <c r="AG970" s="23"/>
    </row>
    <row r="971" spans="1:52" s="20" customFormat="1" ht="63" customHeight="1" x14ac:dyDescent="0.2">
      <c r="A971" s="21" t="s">
        <v>3370</v>
      </c>
      <c r="B971" s="22">
        <v>80111620</v>
      </c>
      <c r="C971" s="23" t="s">
        <v>3521</v>
      </c>
      <c r="D971" s="24">
        <v>43101</v>
      </c>
      <c r="E971" s="23" t="s">
        <v>482</v>
      </c>
      <c r="F971" s="23" t="s">
        <v>677</v>
      </c>
      <c r="G971" s="23" t="s">
        <v>352</v>
      </c>
      <c r="H971" s="25">
        <v>1304201676</v>
      </c>
      <c r="I971" s="25" t="e">
        <f>[10]!Tabla2[[#This Row],[Valor total estimado]]</f>
        <v>#REF!</v>
      </c>
      <c r="J971" s="23" t="s">
        <v>347</v>
      </c>
      <c r="K971" s="23" t="s">
        <v>45</v>
      </c>
      <c r="L971" s="22" t="s">
        <v>3264</v>
      </c>
      <c r="M971" s="22" t="s">
        <v>3265</v>
      </c>
      <c r="N971" s="21">
        <v>3837020</v>
      </c>
      <c r="O971" s="26" t="s">
        <v>3266</v>
      </c>
      <c r="P971" s="23"/>
      <c r="Q971" s="23"/>
      <c r="R971" s="23"/>
      <c r="S971" s="23"/>
      <c r="T971" s="23"/>
      <c r="U971" s="22"/>
      <c r="V971" s="22"/>
      <c r="W971" s="27"/>
      <c r="X971" s="28"/>
      <c r="Y971" s="23"/>
      <c r="Z971" s="23"/>
      <c r="AA971" s="29" t="str">
        <f t="shared" si="14"/>
        <v/>
      </c>
      <c r="AB971" s="22"/>
      <c r="AC971" s="22"/>
      <c r="AD971" s="22"/>
      <c r="AE971" s="22" t="s">
        <v>3331</v>
      </c>
      <c r="AF971" s="23" t="s">
        <v>47</v>
      </c>
      <c r="AG971" s="23"/>
    </row>
    <row r="972" spans="1:52" s="20" customFormat="1" ht="63" customHeight="1" x14ac:dyDescent="0.2">
      <c r="A972" s="21" t="s">
        <v>3370</v>
      </c>
      <c r="B972" s="22">
        <v>93141506</v>
      </c>
      <c r="C972" s="23" t="s">
        <v>3522</v>
      </c>
      <c r="D972" s="24">
        <v>43101</v>
      </c>
      <c r="E972" s="23" t="s">
        <v>817</v>
      </c>
      <c r="F972" s="23" t="s">
        <v>780</v>
      </c>
      <c r="G972" s="23" t="s">
        <v>352</v>
      </c>
      <c r="H972" s="25">
        <v>79200000</v>
      </c>
      <c r="I972" s="25" t="e">
        <f>[10]!Tabla2[[#This Row],[Valor total estimado]]</f>
        <v>#REF!</v>
      </c>
      <c r="J972" s="23" t="s">
        <v>347</v>
      </c>
      <c r="K972" s="23" t="s">
        <v>45</v>
      </c>
      <c r="L972" s="22" t="s">
        <v>3264</v>
      </c>
      <c r="M972" s="22" t="s">
        <v>3265</v>
      </c>
      <c r="N972" s="21" t="s">
        <v>3332</v>
      </c>
      <c r="O972" s="26" t="s">
        <v>3266</v>
      </c>
      <c r="P972" s="23"/>
      <c r="Q972" s="23"/>
      <c r="R972" s="23"/>
      <c r="S972" s="23"/>
      <c r="T972" s="23"/>
      <c r="U972" s="22"/>
      <c r="V972" s="22"/>
      <c r="W972" s="27"/>
      <c r="X972" s="28"/>
      <c r="Y972" s="23"/>
      <c r="Z972" s="23"/>
      <c r="AA972" s="29" t="str">
        <f t="shared" ref="AA972:AA1035" si="15">+IF(AND(W972="",X972="",Y972="",Z972=""),"",IF(AND(W972&lt;&gt;"",X972="",Y972="",Z972=""),0%,IF(AND(W972&lt;&gt;"",X972&lt;&gt;"",Y972="",Z972=""),33%,IF(AND(W972&lt;&gt;"",X972&lt;&gt;"",Y972&lt;&gt;"",Z972=""),66%,IF(AND(W972&lt;&gt;"",X972&lt;&gt;"",Y972&lt;&gt;"",Z972&lt;&gt;""),100%,"Información incompleta")))))</f>
        <v/>
      </c>
      <c r="AB972" s="22"/>
      <c r="AC972" s="22"/>
      <c r="AD972" s="22"/>
      <c r="AE972" s="22" t="s">
        <v>3333</v>
      </c>
      <c r="AF972" s="23" t="s">
        <v>47</v>
      </c>
      <c r="AG972" s="23"/>
    </row>
    <row r="973" spans="1:52" s="20" customFormat="1" ht="63" customHeight="1" x14ac:dyDescent="0.2">
      <c r="A973" s="21" t="s">
        <v>3370</v>
      </c>
      <c r="B973" s="22">
        <v>93141506</v>
      </c>
      <c r="C973" s="23" t="s">
        <v>3523</v>
      </c>
      <c r="D973" s="24">
        <v>43221</v>
      </c>
      <c r="E973" s="23" t="s">
        <v>817</v>
      </c>
      <c r="F973" s="23" t="s">
        <v>780</v>
      </c>
      <c r="G973" s="23" t="s">
        <v>352</v>
      </c>
      <c r="H973" s="25">
        <v>20000000</v>
      </c>
      <c r="I973" s="25" t="e">
        <f>[10]!Tabla2[[#This Row],[Valor total estimado]]</f>
        <v>#REF!</v>
      </c>
      <c r="J973" s="23" t="s">
        <v>347</v>
      </c>
      <c r="K973" s="23" t="s">
        <v>45</v>
      </c>
      <c r="L973" s="22" t="s">
        <v>3264</v>
      </c>
      <c r="M973" s="22" t="s">
        <v>3265</v>
      </c>
      <c r="N973" s="21">
        <v>3837020</v>
      </c>
      <c r="O973" s="26" t="s">
        <v>3266</v>
      </c>
      <c r="P973" s="23"/>
      <c r="Q973" s="23"/>
      <c r="R973" s="23"/>
      <c r="S973" s="23"/>
      <c r="T973" s="23"/>
      <c r="U973" s="22"/>
      <c r="V973" s="22"/>
      <c r="W973" s="27"/>
      <c r="X973" s="28"/>
      <c r="Y973" s="23"/>
      <c r="Z973" s="23"/>
      <c r="AA973" s="29" t="str">
        <f t="shared" si="15"/>
        <v/>
      </c>
      <c r="AB973" s="22"/>
      <c r="AC973" s="22"/>
      <c r="AD973" s="22"/>
      <c r="AE973" s="22" t="s">
        <v>3333</v>
      </c>
      <c r="AF973" s="23" t="s">
        <v>47</v>
      </c>
      <c r="AG973" s="23"/>
    </row>
    <row r="974" spans="1:52" s="20" customFormat="1" ht="63" customHeight="1" x14ac:dyDescent="0.2">
      <c r="A974" s="21" t="s">
        <v>3370</v>
      </c>
      <c r="B974" s="22">
        <v>92121704</v>
      </c>
      <c r="C974" s="23" t="s">
        <v>3524</v>
      </c>
      <c r="D974" s="24">
        <v>43282</v>
      </c>
      <c r="E974" s="23" t="s">
        <v>486</v>
      </c>
      <c r="F974" s="23" t="s">
        <v>353</v>
      </c>
      <c r="G974" s="23" t="s">
        <v>352</v>
      </c>
      <c r="H974" s="25">
        <v>300000000</v>
      </c>
      <c r="I974" s="25" t="e">
        <f>[10]!Tabla2[[#This Row],[Valor total estimado]]</f>
        <v>#REF!</v>
      </c>
      <c r="J974" s="23" t="s">
        <v>347</v>
      </c>
      <c r="K974" s="23" t="s">
        <v>45</v>
      </c>
      <c r="L974" s="22" t="s">
        <v>3264</v>
      </c>
      <c r="M974" s="22" t="s">
        <v>3265</v>
      </c>
      <c r="N974" s="21">
        <v>3837020</v>
      </c>
      <c r="O974" s="26" t="s">
        <v>3266</v>
      </c>
      <c r="P974" s="23" t="s">
        <v>3279</v>
      </c>
      <c r="Q974" s="23" t="s">
        <v>3283</v>
      </c>
      <c r="R974" s="23" t="s">
        <v>3281</v>
      </c>
      <c r="S974" s="23">
        <v>220155001</v>
      </c>
      <c r="T974" s="23" t="s">
        <v>3283</v>
      </c>
      <c r="U974" s="22" t="s">
        <v>3282</v>
      </c>
      <c r="V974" s="22"/>
      <c r="W974" s="27"/>
      <c r="X974" s="28"/>
      <c r="Y974" s="23"/>
      <c r="Z974" s="23"/>
      <c r="AA974" s="29" t="str">
        <f t="shared" si="15"/>
        <v/>
      </c>
      <c r="AB974" s="22"/>
      <c r="AC974" s="22"/>
      <c r="AD974" s="22"/>
      <c r="AE974" s="22" t="s">
        <v>3275</v>
      </c>
      <c r="AF974" s="23" t="s">
        <v>47</v>
      </c>
      <c r="AG974" s="23"/>
    </row>
    <row r="975" spans="1:52" s="20" customFormat="1" ht="63" customHeight="1" x14ac:dyDescent="0.2">
      <c r="A975" s="21" t="s">
        <v>3370</v>
      </c>
      <c r="B975" s="22"/>
      <c r="C975" s="23" t="s">
        <v>3525</v>
      </c>
      <c r="D975" s="24">
        <v>43160</v>
      </c>
      <c r="E975" s="23" t="s">
        <v>496</v>
      </c>
      <c r="F975" s="23" t="s">
        <v>780</v>
      </c>
      <c r="G975" s="23" t="s">
        <v>352</v>
      </c>
      <c r="H975" s="25">
        <v>25000000</v>
      </c>
      <c r="I975" s="25" t="e">
        <f>[10]!Tabla2[[#This Row],[Valor total estimado]]</f>
        <v>#REF!</v>
      </c>
      <c r="J975" s="23" t="s">
        <v>347</v>
      </c>
      <c r="K975" s="23" t="s">
        <v>45</v>
      </c>
      <c r="L975" s="22" t="s">
        <v>3264</v>
      </c>
      <c r="M975" s="22" t="s">
        <v>3265</v>
      </c>
      <c r="N975" s="21">
        <v>3837020</v>
      </c>
      <c r="O975" s="26" t="s">
        <v>3266</v>
      </c>
      <c r="P975" s="23" t="s">
        <v>3279</v>
      </c>
      <c r="Q975" s="23" t="s">
        <v>3283</v>
      </c>
      <c r="R975" s="23" t="s">
        <v>3281</v>
      </c>
      <c r="S975" s="23">
        <v>220155001</v>
      </c>
      <c r="T975" s="23" t="s">
        <v>3283</v>
      </c>
      <c r="U975" s="22" t="s">
        <v>3284</v>
      </c>
      <c r="V975" s="22"/>
      <c r="W975" s="27"/>
      <c r="X975" s="28"/>
      <c r="Y975" s="23"/>
      <c r="Z975" s="23"/>
      <c r="AA975" s="29" t="str">
        <f t="shared" si="15"/>
        <v/>
      </c>
      <c r="AB975" s="22"/>
      <c r="AC975" s="22"/>
      <c r="AD975" s="22"/>
      <c r="AE975" s="22" t="s">
        <v>3267</v>
      </c>
      <c r="AF975" s="23" t="s">
        <v>47</v>
      </c>
      <c r="AG975" s="23"/>
    </row>
    <row r="976" spans="1:52" s="20" customFormat="1" ht="63" customHeight="1" x14ac:dyDescent="0.2">
      <c r="A976" s="21" t="s">
        <v>3370</v>
      </c>
      <c r="B976" s="22">
        <v>41115500</v>
      </c>
      <c r="C976" s="23" t="s">
        <v>3526</v>
      </c>
      <c r="D976" s="24">
        <v>43221</v>
      </c>
      <c r="E976" s="23" t="s">
        <v>496</v>
      </c>
      <c r="F976" s="23" t="s">
        <v>780</v>
      </c>
      <c r="G976" s="23" t="s">
        <v>352</v>
      </c>
      <c r="H976" s="25">
        <v>30000000</v>
      </c>
      <c r="I976" s="25" t="e">
        <f>[10]!Tabla2[[#This Row],[Valor total estimado]]</f>
        <v>#REF!</v>
      </c>
      <c r="J976" s="23" t="s">
        <v>347</v>
      </c>
      <c r="K976" s="23" t="s">
        <v>45</v>
      </c>
      <c r="L976" s="22" t="s">
        <v>3264</v>
      </c>
      <c r="M976" s="22" t="s">
        <v>3265</v>
      </c>
      <c r="N976" s="21">
        <v>3837020</v>
      </c>
      <c r="O976" s="26" t="s">
        <v>3266</v>
      </c>
      <c r="P976" s="23" t="s">
        <v>3279</v>
      </c>
      <c r="Q976" s="23" t="s">
        <v>3283</v>
      </c>
      <c r="R976" s="23" t="s">
        <v>3281</v>
      </c>
      <c r="S976" s="23">
        <v>220155001</v>
      </c>
      <c r="T976" s="23" t="s">
        <v>3283</v>
      </c>
      <c r="U976" s="22" t="s">
        <v>3282</v>
      </c>
      <c r="V976" s="22"/>
      <c r="W976" s="27"/>
      <c r="X976" s="28"/>
      <c r="Y976" s="23"/>
      <c r="Z976" s="23"/>
      <c r="AA976" s="29" t="str">
        <f t="shared" si="15"/>
        <v/>
      </c>
      <c r="AB976" s="22"/>
      <c r="AC976" s="22"/>
      <c r="AD976" s="22"/>
      <c r="AE976" s="22" t="s">
        <v>3289</v>
      </c>
      <c r="AF976" s="23" t="s">
        <v>47</v>
      </c>
      <c r="AG976" s="23"/>
    </row>
    <row r="977" spans="1:33" s="20" customFormat="1" ht="63" customHeight="1" x14ac:dyDescent="0.2">
      <c r="A977" s="21" t="s">
        <v>3370</v>
      </c>
      <c r="B977" s="22"/>
      <c r="C977" s="23" t="s">
        <v>3335</v>
      </c>
      <c r="D977" s="24">
        <v>43161</v>
      </c>
      <c r="E977" s="23" t="s">
        <v>1529</v>
      </c>
      <c r="F977" s="23" t="s">
        <v>780</v>
      </c>
      <c r="G977" s="23" t="s">
        <v>352</v>
      </c>
      <c r="H977" s="25">
        <v>10000000</v>
      </c>
      <c r="I977" s="25" t="e">
        <f>[10]!Tabla2[[#This Row],[Valor total estimado]]</f>
        <v>#REF!</v>
      </c>
      <c r="J977" s="23" t="s">
        <v>347</v>
      </c>
      <c r="K977" s="23" t="s">
        <v>45</v>
      </c>
      <c r="L977" s="22" t="s">
        <v>3264</v>
      </c>
      <c r="M977" s="22" t="s">
        <v>3265</v>
      </c>
      <c r="N977" s="21" t="s">
        <v>3332</v>
      </c>
      <c r="O977" s="26" t="s">
        <v>3266</v>
      </c>
      <c r="P977" s="23" t="s">
        <v>3279</v>
      </c>
      <c r="Q977" s="23" t="s">
        <v>3283</v>
      </c>
      <c r="R977" s="23" t="s">
        <v>3334</v>
      </c>
      <c r="S977" s="23">
        <v>220158001</v>
      </c>
      <c r="T977" s="23" t="s">
        <v>3283</v>
      </c>
      <c r="U977" s="22" t="s">
        <v>3335</v>
      </c>
      <c r="V977" s="22"/>
      <c r="W977" s="27"/>
      <c r="X977" s="28"/>
      <c r="Y977" s="23"/>
      <c r="Z977" s="23"/>
      <c r="AA977" s="29" t="str">
        <f t="shared" si="15"/>
        <v/>
      </c>
      <c r="AB977" s="22"/>
      <c r="AC977" s="22"/>
      <c r="AD977" s="22"/>
      <c r="AE977" s="22" t="s">
        <v>3322</v>
      </c>
      <c r="AF977" s="23" t="s">
        <v>47</v>
      </c>
      <c r="AG977" s="23"/>
    </row>
    <row r="978" spans="1:33" s="20" customFormat="1" ht="63" customHeight="1" x14ac:dyDescent="0.2">
      <c r="A978" s="21" t="s">
        <v>3370</v>
      </c>
      <c r="B978" s="22">
        <v>43231500</v>
      </c>
      <c r="C978" s="23" t="s">
        <v>3336</v>
      </c>
      <c r="D978" s="24">
        <v>43282</v>
      </c>
      <c r="E978" s="23" t="s">
        <v>342</v>
      </c>
      <c r="F978" s="23" t="s">
        <v>533</v>
      </c>
      <c r="G978" s="23" t="s">
        <v>352</v>
      </c>
      <c r="H978" s="25">
        <v>190000000</v>
      </c>
      <c r="I978" s="25" t="e">
        <f>[10]!Tabla2[[#This Row],[Valor total estimado]]</f>
        <v>#REF!</v>
      </c>
      <c r="J978" s="23" t="s">
        <v>347</v>
      </c>
      <c r="K978" s="23" t="s">
        <v>45</v>
      </c>
      <c r="L978" s="22" t="s">
        <v>3264</v>
      </c>
      <c r="M978" s="22" t="s">
        <v>3265</v>
      </c>
      <c r="N978" s="21">
        <v>3837020</v>
      </c>
      <c r="O978" s="26" t="s">
        <v>3266</v>
      </c>
      <c r="P978" s="23" t="s">
        <v>3279</v>
      </c>
      <c r="Q978" s="23" t="s">
        <v>3283</v>
      </c>
      <c r="R978" s="23" t="s">
        <v>3334</v>
      </c>
      <c r="S978" s="23">
        <v>220158001</v>
      </c>
      <c r="T978" s="23" t="s">
        <v>3283</v>
      </c>
      <c r="U978" s="22" t="s">
        <v>3336</v>
      </c>
      <c r="V978" s="22"/>
      <c r="W978" s="27"/>
      <c r="X978" s="28"/>
      <c r="Y978" s="23"/>
      <c r="Z978" s="23"/>
      <c r="AA978" s="29" t="str">
        <f t="shared" si="15"/>
        <v/>
      </c>
      <c r="AB978" s="22"/>
      <c r="AC978" s="22"/>
      <c r="AD978" s="22"/>
      <c r="AE978" s="22" t="s">
        <v>3322</v>
      </c>
      <c r="AF978" s="23" t="s">
        <v>47</v>
      </c>
      <c r="AG978" s="23"/>
    </row>
    <row r="979" spans="1:33" s="20" customFormat="1" ht="63" customHeight="1" x14ac:dyDescent="0.2">
      <c r="A979" s="21" t="s">
        <v>3370</v>
      </c>
      <c r="B979" s="22">
        <v>22101802</v>
      </c>
      <c r="C979" s="23" t="s">
        <v>3337</v>
      </c>
      <c r="D979" s="24">
        <v>43160</v>
      </c>
      <c r="E979" s="23" t="s">
        <v>496</v>
      </c>
      <c r="F979" s="23" t="s">
        <v>533</v>
      </c>
      <c r="G979" s="23" t="s">
        <v>352</v>
      </c>
      <c r="H979" s="25">
        <v>150000000</v>
      </c>
      <c r="I979" s="25" t="e">
        <f>[10]!Tabla2[[#This Row],[Valor total estimado]]</f>
        <v>#REF!</v>
      </c>
      <c r="J979" s="23" t="s">
        <v>347</v>
      </c>
      <c r="K979" s="23" t="s">
        <v>45</v>
      </c>
      <c r="L979" s="22" t="s">
        <v>3264</v>
      </c>
      <c r="M979" s="22" t="s">
        <v>3265</v>
      </c>
      <c r="N979" s="21">
        <v>3837020</v>
      </c>
      <c r="O979" s="26" t="s">
        <v>3266</v>
      </c>
      <c r="P979" s="23" t="s">
        <v>3279</v>
      </c>
      <c r="Q979" s="23" t="s">
        <v>3283</v>
      </c>
      <c r="R979" s="23" t="s">
        <v>3334</v>
      </c>
      <c r="S979" s="23">
        <v>220158001</v>
      </c>
      <c r="T979" s="23" t="s">
        <v>3283</v>
      </c>
      <c r="U979" s="22" t="s">
        <v>3337</v>
      </c>
      <c r="V979" s="22"/>
      <c r="W979" s="27"/>
      <c r="X979" s="28"/>
      <c r="Y979" s="23"/>
      <c r="Z979" s="23"/>
      <c r="AA979" s="29" t="str">
        <f t="shared" si="15"/>
        <v/>
      </c>
      <c r="AB979" s="22"/>
      <c r="AC979" s="22"/>
      <c r="AD979" s="22"/>
      <c r="AE979" s="22" t="s">
        <v>3293</v>
      </c>
      <c r="AF979" s="23" t="s">
        <v>47</v>
      </c>
      <c r="AG979" s="23"/>
    </row>
    <row r="980" spans="1:33" s="20" customFormat="1" ht="63" customHeight="1" x14ac:dyDescent="0.2">
      <c r="A980" s="21" t="s">
        <v>3370</v>
      </c>
      <c r="B980" s="22">
        <v>81141501</v>
      </c>
      <c r="C980" s="23" t="s">
        <v>3338</v>
      </c>
      <c r="D980" s="24">
        <v>43252</v>
      </c>
      <c r="E980" s="23" t="s">
        <v>342</v>
      </c>
      <c r="F980" s="23" t="s">
        <v>780</v>
      </c>
      <c r="G980" s="23" t="s">
        <v>352</v>
      </c>
      <c r="H980" s="25">
        <v>50000000</v>
      </c>
      <c r="I980" s="25" t="e">
        <f>[10]!Tabla2[[#This Row],[Valor total estimado]]</f>
        <v>#REF!</v>
      </c>
      <c r="J980" s="23" t="s">
        <v>347</v>
      </c>
      <c r="K980" s="23" t="s">
        <v>45</v>
      </c>
      <c r="L980" s="22" t="s">
        <v>3264</v>
      </c>
      <c r="M980" s="22" t="s">
        <v>3265</v>
      </c>
      <c r="N980" s="21">
        <v>3837020</v>
      </c>
      <c r="O980" s="26" t="s">
        <v>3266</v>
      </c>
      <c r="P980" s="23" t="s">
        <v>3279</v>
      </c>
      <c r="Q980" s="23" t="s">
        <v>3283</v>
      </c>
      <c r="R980" s="23" t="s">
        <v>3334</v>
      </c>
      <c r="S980" s="23">
        <v>220158001</v>
      </c>
      <c r="T980" s="23" t="s">
        <v>3283</v>
      </c>
      <c r="U980" s="22" t="s">
        <v>3338</v>
      </c>
      <c r="V980" s="22"/>
      <c r="W980" s="27"/>
      <c r="X980" s="28"/>
      <c r="Y980" s="23"/>
      <c r="Z980" s="23"/>
      <c r="AA980" s="29" t="str">
        <f t="shared" si="15"/>
        <v/>
      </c>
      <c r="AB980" s="22"/>
      <c r="AC980" s="22"/>
      <c r="AD980" s="22"/>
      <c r="AE980" s="22" t="s">
        <v>3303</v>
      </c>
      <c r="AF980" s="23" t="s">
        <v>47</v>
      </c>
      <c r="AG980" s="23"/>
    </row>
    <row r="981" spans="1:33" s="20" customFormat="1" ht="63" customHeight="1" x14ac:dyDescent="0.2">
      <c r="A981" s="21" t="s">
        <v>3370</v>
      </c>
      <c r="B981" s="22">
        <v>80111700</v>
      </c>
      <c r="C981" s="23" t="s">
        <v>3339</v>
      </c>
      <c r="D981" s="24">
        <v>43313</v>
      </c>
      <c r="E981" s="23" t="s">
        <v>343</v>
      </c>
      <c r="F981" s="23" t="s">
        <v>780</v>
      </c>
      <c r="G981" s="23" t="s">
        <v>352</v>
      </c>
      <c r="H981" s="25">
        <v>20000000</v>
      </c>
      <c r="I981" s="25" t="e">
        <f>[10]!Tabla2[[#This Row],[Valor total estimado]]</f>
        <v>#REF!</v>
      </c>
      <c r="J981" s="23" t="s">
        <v>347</v>
      </c>
      <c r="K981" s="23" t="s">
        <v>45</v>
      </c>
      <c r="L981" s="22" t="s">
        <v>3264</v>
      </c>
      <c r="M981" s="22" t="s">
        <v>3265</v>
      </c>
      <c r="N981" s="21">
        <v>3837020</v>
      </c>
      <c r="O981" s="26" t="s">
        <v>3266</v>
      </c>
      <c r="P981" s="23" t="s">
        <v>3279</v>
      </c>
      <c r="Q981" s="23" t="s">
        <v>3283</v>
      </c>
      <c r="R981" s="23" t="s">
        <v>3334</v>
      </c>
      <c r="S981" s="23">
        <v>220158001</v>
      </c>
      <c r="T981" s="23" t="s">
        <v>3283</v>
      </c>
      <c r="U981" s="22" t="s">
        <v>3339</v>
      </c>
      <c r="V981" s="22"/>
      <c r="W981" s="27"/>
      <c r="X981" s="28"/>
      <c r="Y981" s="23"/>
      <c r="Z981" s="23"/>
      <c r="AA981" s="29" t="str">
        <f t="shared" si="15"/>
        <v/>
      </c>
      <c r="AB981" s="22"/>
      <c r="AC981" s="22"/>
      <c r="AD981" s="22"/>
      <c r="AE981" s="22" t="s">
        <v>3307</v>
      </c>
      <c r="AF981" s="23" t="s">
        <v>47</v>
      </c>
      <c r="AG981" s="23"/>
    </row>
    <row r="982" spans="1:33" s="20" customFormat="1" ht="63" customHeight="1" x14ac:dyDescent="0.2">
      <c r="A982" s="21" t="s">
        <v>3370</v>
      </c>
      <c r="B982" s="22">
        <v>32152002</v>
      </c>
      <c r="C982" s="23" t="s">
        <v>3340</v>
      </c>
      <c r="D982" s="24">
        <v>43160</v>
      </c>
      <c r="E982" s="23" t="s">
        <v>343</v>
      </c>
      <c r="F982" s="23" t="s">
        <v>533</v>
      </c>
      <c r="G982" s="23" t="s">
        <v>352</v>
      </c>
      <c r="H982" s="25">
        <v>1800000000</v>
      </c>
      <c r="I982" s="25" t="e">
        <f>[10]!Tabla2[[#This Row],[Valor total estimado]]</f>
        <v>#REF!</v>
      </c>
      <c r="J982" s="23" t="s">
        <v>347</v>
      </c>
      <c r="K982" s="23" t="s">
        <v>45</v>
      </c>
      <c r="L982" s="22" t="s">
        <v>3264</v>
      </c>
      <c r="M982" s="22" t="s">
        <v>3265</v>
      </c>
      <c r="N982" s="21">
        <v>3837020</v>
      </c>
      <c r="O982" s="26" t="s">
        <v>3266</v>
      </c>
      <c r="P982" s="23" t="s">
        <v>3279</v>
      </c>
      <c r="Q982" s="23" t="s">
        <v>3283</v>
      </c>
      <c r="R982" s="23" t="s">
        <v>3334</v>
      </c>
      <c r="S982" s="23">
        <v>220158001</v>
      </c>
      <c r="T982" s="23" t="s">
        <v>3283</v>
      </c>
      <c r="U982" s="22" t="s">
        <v>3340</v>
      </c>
      <c r="V982" s="22"/>
      <c r="W982" s="27"/>
      <c r="X982" s="28"/>
      <c r="Y982" s="23"/>
      <c r="Z982" s="23"/>
      <c r="AA982" s="29" t="str">
        <f t="shared" si="15"/>
        <v/>
      </c>
      <c r="AB982" s="22"/>
      <c r="AC982" s="22"/>
      <c r="AD982" s="22"/>
      <c r="AE982" s="22" t="s">
        <v>3319</v>
      </c>
      <c r="AF982" s="23" t="s">
        <v>47</v>
      </c>
      <c r="AG982" s="23"/>
    </row>
    <row r="983" spans="1:33" s="20" customFormat="1" ht="63" customHeight="1" x14ac:dyDescent="0.2">
      <c r="A983" s="21" t="s">
        <v>3370</v>
      </c>
      <c r="B983" s="22">
        <v>23153100</v>
      </c>
      <c r="C983" s="23" t="s">
        <v>3341</v>
      </c>
      <c r="D983" s="24">
        <v>43191</v>
      </c>
      <c r="E983" s="23" t="s">
        <v>496</v>
      </c>
      <c r="F983" s="23" t="s">
        <v>533</v>
      </c>
      <c r="G983" s="23" t="s">
        <v>352</v>
      </c>
      <c r="H983" s="25">
        <v>1600000000</v>
      </c>
      <c r="I983" s="25" t="e">
        <f>[10]!Tabla2[[#This Row],[Valor total estimado]]</f>
        <v>#REF!</v>
      </c>
      <c r="J983" s="23" t="s">
        <v>347</v>
      </c>
      <c r="K983" s="23" t="s">
        <v>45</v>
      </c>
      <c r="L983" s="22" t="s">
        <v>3264</v>
      </c>
      <c r="M983" s="22" t="s">
        <v>3265</v>
      </c>
      <c r="N983" s="21">
        <v>3837020</v>
      </c>
      <c r="O983" s="26" t="s">
        <v>3266</v>
      </c>
      <c r="P983" s="23" t="s">
        <v>3279</v>
      </c>
      <c r="Q983" s="23" t="s">
        <v>3283</v>
      </c>
      <c r="R983" s="23" t="s">
        <v>3334</v>
      </c>
      <c r="S983" s="23">
        <v>220158001</v>
      </c>
      <c r="T983" s="23" t="s">
        <v>3283</v>
      </c>
      <c r="U983" s="22" t="s">
        <v>3341</v>
      </c>
      <c r="V983" s="22"/>
      <c r="W983" s="27"/>
      <c r="X983" s="28"/>
      <c r="Y983" s="23"/>
      <c r="Z983" s="23"/>
      <c r="AA983" s="29" t="str">
        <f t="shared" si="15"/>
        <v/>
      </c>
      <c r="AB983" s="22"/>
      <c r="AC983" s="22"/>
      <c r="AD983" s="22"/>
      <c r="AE983" s="22" t="s">
        <v>3321</v>
      </c>
      <c r="AF983" s="23" t="s">
        <v>47</v>
      </c>
      <c r="AG983" s="23"/>
    </row>
    <row r="984" spans="1:33" s="20" customFormat="1" ht="63" customHeight="1" x14ac:dyDescent="0.2">
      <c r="A984" s="21" t="s">
        <v>3370</v>
      </c>
      <c r="B984" s="22">
        <v>20121907</v>
      </c>
      <c r="C984" s="23" t="s">
        <v>3342</v>
      </c>
      <c r="D984" s="24">
        <v>43160</v>
      </c>
      <c r="E984" s="23" t="s">
        <v>817</v>
      </c>
      <c r="F984" s="23" t="s">
        <v>533</v>
      </c>
      <c r="G984" s="23" t="s">
        <v>352</v>
      </c>
      <c r="H984" s="25">
        <v>500000000</v>
      </c>
      <c r="I984" s="25" t="e">
        <f>[10]!Tabla2[[#This Row],[Valor total estimado]]</f>
        <v>#REF!</v>
      </c>
      <c r="J984" s="23" t="s">
        <v>347</v>
      </c>
      <c r="K984" s="23" t="s">
        <v>45</v>
      </c>
      <c r="L984" s="22" t="s">
        <v>3264</v>
      </c>
      <c r="M984" s="22" t="s">
        <v>3265</v>
      </c>
      <c r="N984" s="21">
        <v>3837020</v>
      </c>
      <c r="O984" s="26" t="s">
        <v>3266</v>
      </c>
      <c r="P984" s="23" t="s">
        <v>3279</v>
      </c>
      <c r="Q984" s="23" t="s">
        <v>3283</v>
      </c>
      <c r="R984" s="23" t="s">
        <v>3334</v>
      </c>
      <c r="S984" s="23">
        <v>220158001</v>
      </c>
      <c r="T984" s="23" t="s">
        <v>3283</v>
      </c>
      <c r="U984" s="22" t="s">
        <v>3342</v>
      </c>
      <c r="V984" s="22"/>
      <c r="W984" s="27"/>
      <c r="X984" s="28"/>
      <c r="Y984" s="23"/>
      <c r="Z984" s="23"/>
      <c r="AA984" s="29" t="str">
        <f t="shared" si="15"/>
        <v/>
      </c>
      <c r="AB984" s="22"/>
      <c r="AC984" s="22"/>
      <c r="AD984" s="22"/>
      <c r="AE984" s="22" t="s">
        <v>3309</v>
      </c>
      <c r="AF984" s="23" t="s">
        <v>47</v>
      </c>
      <c r="AG984" s="23"/>
    </row>
    <row r="985" spans="1:33" s="20" customFormat="1" ht="63" customHeight="1" x14ac:dyDescent="0.2">
      <c r="A985" s="21" t="s">
        <v>3370</v>
      </c>
      <c r="B985" s="22">
        <v>20121907</v>
      </c>
      <c r="C985" s="23" t="s">
        <v>3343</v>
      </c>
      <c r="D985" s="24">
        <v>43160</v>
      </c>
      <c r="E985" s="23" t="s">
        <v>343</v>
      </c>
      <c r="F985" s="23" t="s">
        <v>533</v>
      </c>
      <c r="G985" s="23" t="s">
        <v>352</v>
      </c>
      <c r="H985" s="25">
        <v>1200000000</v>
      </c>
      <c r="I985" s="25" t="e">
        <f>[10]!Tabla2[[#This Row],[Valor total estimado]]</f>
        <v>#REF!</v>
      </c>
      <c r="J985" s="23" t="s">
        <v>347</v>
      </c>
      <c r="K985" s="23" t="s">
        <v>45</v>
      </c>
      <c r="L985" s="22" t="s">
        <v>3264</v>
      </c>
      <c r="M985" s="22" t="s">
        <v>3265</v>
      </c>
      <c r="N985" s="21">
        <v>3837020</v>
      </c>
      <c r="O985" s="26" t="s">
        <v>3266</v>
      </c>
      <c r="P985" s="23" t="s">
        <v>3279</v>
      </c>
      <c r="Q985" s="23" t="s">
        <v>3283</v>
      </c>
      <c r="R985" s="23" t="s">
        <v>3334</v>
      </c>
      <c r="S985" s="23">
        <v>220158001</v>
      </c>
      <c r="T985" s="23" t="s">
        <v>3283</v>
      </c>
      <c r="U985" s="22" t="s">
        <v>3343</v>
      </c>
      <c r="V985" s="22"/>
      <c r="W985" s="27"/>
      <c r="X985" s="28"/>
      <c r="Y985" s="23"/>
      <c r="Z985" s="23"/>
      <c r="AA985" s="29" t="str">
        <f t="shared" si="15"/>
        <v/>
      </c>
      <c r="AB985" s="22"/>
      <c r="AC985" s="22"/>
      <c r="AD985" s="22"/>
      <c r="AE985" s="22" t="s">
        <v>3319</v>
      </c>
      <c r="AF985" s="23" t="s">
        <v>47</v>
      </c>
      <c r="AG985" s="23"/>
    </row>
    <row r="986" spans="1:33" s="20" customFormat="1" ht="63" customHeight="1" x14ac:dyDescent="0.2">
      <c r="A986" s="21" t="s">
        <v>3370</v>
      </c>
      <c r="B986" s="22">
        <v>20121907</v>
      </c>
      <c r="C986" s="23" t="s">
        <v>3344</v>
      </c>
      <c r="D986" s="24">
        <v>43101</v>
      </c>
      <c r="E986" s="23" t="s">
        <v>482</v>
      </c>
      <c r="F986" s="23" t="s">
        <v>837</v>
      </c>
      <c r="G986" s="23" t="s">
        <v>352</v>
      </c>
      <c r="H986" s="25">
        <v>680000000</v>
      </c>
      <c r="I986" s="25">
        <v>1432760000</v>
      </c>
      <c r="J986" s="23" t="s">
        <v>347</v>
      </c>
      <c r="K986" s="23" t="s">
        <v>45</v>
      </c>
      <c r="L986" s="22" t="s">
        <v>3264</v>
      </c>
      <c r="M986" s="22" t="s">
        <v>3265</v>
      </c>
      <c r="N986" s="21">
        <v>3837020</v>
      </c>
      <c r="O986" s="26" t="s">
        <v>3266</v>
      </c>
      <c r="P986" s="23" t="s">
        <v>3279</v>
      </c>
      <c r="Q986" s="23" t="s">
        <v>3283</v>
      </c>
      <c r="R986" s="23" t="s">
        <v>3334</v>
      </c>
      <c r="S986" s="23">
        <v>220158001</v>
      </c>
      <c r="T986" s="23" t="s">
        <v>3283</v>
      </c>
      <c r="U986" s="22" t="s">
        <v>3344</v>
      </c>
      <c r="V986" s="22">
        <v>8008</v>
      </c>
      <c r="W986" s="27">
        <v>20047</v>
      </c>
      <c r="X986" s="28">
        <v>43126</v>
      </c>
      <c r="Y986" s="23">
        <v>20180126</v>
      </c>
      <c r="Z986" s="23">
        <v>4600008016</v>
      </c>
      <c r="AA986" s="29">
        <f t="shared" si="15"/>
        <v>1</v>
      </c>
      <c r="AB986" s="22" t="s">
        <v>3345</v>
      </c>
      <c r="AC986" s="22" t="s">
        <v>325</v>
      </c>
      <c r="AD986" s="22"/>
      <c r="AE986" s="22" t="s">
        <v>3320</v>
      </c>
      <c r="AF986" s="23" t="s">
        <v>47</v>
      </c>
      <c r="AG986" s="23"/>
    </row>
    <row r="987" spans="1:33" s="20" customFormat="1" ht="63" customHeight="1" x14ac:dyDescent="0.2">
      <c r="A987" s="21" t="s">
        <v>3370</v>
      </c>
      <c r="B987" s="22">
        <v>20121907</v>
      </c>
      <c r="C987" s="23" t="s">
        <v>3346</v>
      </c>
      <c r="D987" s="24">
        <v>43221</v>
      </c>
      <c r="E987" s="23" t="s">
        <v>343</v>
      </c>
      <c r="F987" s="23" t="s">
        <v>533</v>
      </c>
      <c r="G987" s="23" t="s">
        <v>352</v>
      </c>
      <c r="H987" s="25">
        <v>500000000</v>
      </c>
      <c r="I987" s="25" t="e">
        <f>[10]!Tabla2[[#This Row],[Valor total estimado]]</f>
        <v>#REF!</v>
      </c>
      <c r="J987" s="23" t="s">
        <v>347</v>
      </c>
      <c r="K987" s="23" t="s">
        <v>45</v>
      </c>
      <c r="L987" s="22" t="s">
        <v>3264</v>
      </c>
      <c r="M987" s="22" t="s">
        <v>3265</v>
      </c>
      <c r="N987" s="21">
        <v>3837020</v>
      </c>
      <c r="O987" s="26" t="s">
        <v>3266</v>
      </c>
      <c r="P987" s="23" t="s">
        <v>3279</v>
      </c>
      <c r="Q987" s="23" t="s">
        <v>3283</v>
      </c>
      <c r="R987" s="23" t="s">
        <v>3334</v>
      </c>
      <c r="S987" s="23">
        <v>220158001</v>
      </c>
      <c r="T987" s="23" t="s">
        <v>3283</v>
      </c>
      <c r="U987" s="22" t="s">
        <v>3346</v>
      </c>
      <c r="V987" s="22"/>
      <c r="W987" s="27"/>
      <c r="X987" s="28"/>
      <c r="Y987" s="23"/>
      <c r="Z987" s="23"/>
      <c r="AA987" s="29" t="str">
        <f t="shared" si="15"/>
        <v/>
      </c>
      <c r="AB987" s="22"/>
      <c r="AC987" s="22"/>
      <c r="AD987" s="22"/>
      <c r="AE987" s="22" t="s">
        <v>3347</v>
      </c>
      <c r="AF987" s="23" t="s">
        <v>835</v>
      </c>
      <c r="AG987" s="23"/>
    </row>
    <row r="988" spans="1:33" s="20" customFormat="1" ht="63" customHeight="1" x14ac:dyDescent="0.2">
      <c r="A988" s="21" t="s">
        <v>3370</v>
      </c>
      <c r="B988" s="22" t="s">
        <v>3527</v>
      </c>
      <c r="C988" s="23" t="s">
        <v>3350</v>
      </c>
      <c r="D988" s="24">
        <v>43132</v>
      </c>
      <c r="E988" s="23" t="s">
        <v>344</v>
      </c>
      <c r="F988" s="23" t="s">
        <v>677</v>
      </c>
      <c r="G988" s="23" t="s">
        <v>352</v>
      </c>
      <c r="H988" s="25">
        <v>1185916000</v>
      </c>
      <c r="I988" s="25" t="e">
        <f>[10]!Tabla2[[#This Row],[Valor total estimado]]</f>
        <v>#REF!</v>
      </c>
      <c r="J988" s="23" t="s">
        <v>347</v>
      </c>
      <c r="K988" s="23" t="s">
        <v>45</v>
      </c>
      <c r="L988" s="22" t="s">
        <v>3264</v>
      </c>
      <c r="M988" s="22" t="s">
        <v>3265</v>
      </c>
      <c r="N988" s="21" t="s">
        <v>3348</v>
      </c>
      <c r="O988" s="26" t="s">
        <v>3266</v>
      </c>
      <c r="P988" s="23" t="s">
        <v>3279</v>
      </c>
      <c r="Q988" s="23" t="s">
        <v>3283</v>
      </c>
      <c r="R988" s="23" t="s">
        <v>3349</v>
      </c>
      <c r="S988" s="23">
        <v>112350003</v>
      </c>
      <c r="T988" s="23" t="s">
        <v>3283</v>
      </c>
      <c r="U988" s="22" t="s">
        <v>3350</v>
      </c>
      <c r="V988" s="22"/>
      <c r="W988" s="27"/>
      <c r="X988" s="28"/>
      <c r="Y988" s="23"/>
      <c r="Z988" s="23"/>
      <c r="AA988" s="29" t="str">
        <f t="shared" si="15"/>
        <v/>
      </c>
      <c r="AB988" s="22"/>
      <c r="AC988" s="22"/>
      <c r="AD988" s="22"/>
      <c r="AE988" s="22" t="s">
        <v>3296</v>
      </c>
      <c r="AF988" s="23" t="s">
        <v>47</v>
      </c>
      <c r="AG988" s="23"/>
    </row>
    <row r="989" spans="1:33" s="20" customFormat="1" ht="63" customHeight="1" x14ac:dyDescent="0.2">
      <c r="A989" s="21" t="s">
        <v>3370</v>
      </c>
      <c r="B989" s="22" t="s">
        <v>3527</v>
      </c>
      <c r="C989" s="23" t="s">
        <v>3528</v>
      </c>
      <c r="D989" s="24">
        <v>43132</v>
      </c>
      <c r="E989" s="23" t="s">
        <v>345</v>
      </c>
      <c r="F989" s="23" t="s">
        <v>1127</v>
      </c>
      <c r="G989" s="23" t="s">
        <v>352</v>
      </c>
      <c r="H989" s="25">
        <v>130000000</v>
      </c>
      <c r="I989" s="25" t="e">
        <f>[10]!Tabla2[[#This Row],[Valor total estimado]]</f>
        <v>#REF!</v>
      </c>
      <c r="J989" s="23" t="s">
        <v>347</v>
      </c>
      <c r="K989" s="23" t="s">
        <v>45</v>
      </c>
      <c r="L989" s="22" t="s">
        <v>3264</v>
      </c>
      <c r="M989" s="22" t="s">
        <v>3265</v>
      </c>
      <c r="N989" s="21">
        <v>3837020</v>
      </c>
      <c r="O989" s="26" t="s">
        <v>3266</v>
      </c>
      <c r="P989" s="23" t="s">
        <v>3279</v>
      </c>
      <c r="Q989" s="23" t="s">
        <v>3283</v>
      </c>
      <c r="R989" s="23" t="s">
        <v>3349</v>
      </c>
      <c r="S989" s="23">
        <v>112350003</v>
      </c>
      <c r="T989" s="23" t="s">
        <v>3283</v>
      </c>
      <c r="U989" s="22" t="s">
        <v>3350</v>
      </c>
      <c r="V989" s="22"/>
      <c r="W989" s="27"/>
      <c r="X989" s="28"/>
      <c r="Y989" s="23"/>
      <c r="Z989" s="23"/>
      <c r="AA989" s="29" t="str">
        <f t="shared" si="15"/>
        <v/>
      </c>
      <c r="AB989" s="22"/>
      <c r="AC989" s="22"/>
      <c r="AD989" s="22"/>
      <c r="AE989" s="22" t="s">
        <v>3296</v>
      </c>
      <c r="AF989" s="23" t="s">
        <v>517</v>
      </c>
      <c r="AG989" s="23"/>
    </row>
    <row r="990" spans="1:33" s="20" customFormat="1" ht="63" customHeight="1" x14ac:dyDescent="0.2">
      <c r="A990" s="21" t="s">
        <v>3370</v>
      </c>
      <c r="B990" s="22">
        <v>80111700</v>
      </c>
      <c r="C990" s="23" t="s">
        <v>3529</v>
      </c>
      <c r="D990" s="24">
        <v>43252</v>
      </c>
      <c r="E990" s="23" t="s">
        <v>496</v>
      </c>
      <c r="F990" s="23" t="s">
        <v>780</v>
      </c>
      <c r="G990" s="23" t="s">
        <v>352</v>
      </c>
      <c r="H990" s="25">
        <v>245000000</v>
      </c>
      <c r="I990" s="25" t="e">
        <f>[10]!Tabla2[[#This Row],[Valor total estimado]]</f>
        <v>#REF!</v>
      </c>
      <c r="J990" s="23" t="s">
        <v>347</v>
      </c>
      <c r="K990" s="23" t="s">
        <v>45</v>
      </c>
      <c r="L990" s="22" t="s">
        <v>3264</v>
      </c>
      <c r="M990" s="22" t="s">
        <v>3265</v>
      </c>
      <c r="N990" s="21">
        <v>3837020</v>
      </c>
      <c r="O990" s="26" t="s">
        <v>3266</v>
      </c>
      <c r="P990" s="23" t="s">
        <v>3279</v>
      </c>
      <c r="Q990" s="23" t="s">
        <v>3351</v>
      </c>
      <c r="R990" s="23" t="s">
        <v>3352</v>
      </c>
      <c r="S990" s="23">
        <v>220159001</v>
      </c>
      <c r="T990" s="23" t="s">
        <v>3351</v>
      </c>
      <c r="U990" s="22" t="s">
        <v>3353</v>
      </c>
      <c r="V990" s="22"/>
      <c r="W990" s="27"/>
      <c r="X990" s="28"/>
      <c r="Y990" s="23"/>
      <c r="Z990" s="23"/>
      <c r="AA990" s="29" t="str">
        <f t="shared" si="15"/>
        <v/>
      </c>
      <c r="AB990" s="22"/>
      <c r="AC990" s="22"/>
      <c r="AD990" s="22"/>
      <c r="AE990" s="22" t="s">
        <v>3324</v>
      </c>
      <c r="AF990" s="23" t="s">
        <v>47</v>
      </c>
      <c r="AG990" s="23"/>
    </row>
    <row r="991" spans="1:33" s="20" customFormat="1" ht="63" customHeight="1" x14ac:dyDescent="0.2">
      <c r="A991" s="21" t="s">
        <v>3370</v>
      </c>
      <c r="B991" s="22">
        <v>47131700</v>
      </c>
      <c r="C991" s="23" t="s">
        <v>3530</v>
      </c>
      <c r="D991" s="24">
        <v>43252</v>
      </c>
      <c r="E991" s="23" t="s">
        <v>1529</v>
      </c>
      <c r="F991" s="23" t="s">
        <v>780</v>
      </c>
      <c r="G991" s="23" t="s">
        <v>352</v>
      </c>
      <c r="H991" s="25">
        <v>2112000</v>
      </c>
      <c r="I991" s="25" t="e">
        <f>[10]!Tabla2[[#This Row],[Valor total estimado]]</f>
        <v>#REF!</v>
      </c>
      <c r="J991" s="23" t="s">
        <v>347</v>
      </c>
      <c r="K991" s="23" t="s">
        <v>45</v>
      </c>
      <c r="L991" s="22" t="s">
        <v>3264</v>
      </c>
      <c r="M991" s="22" t="s">
        <v>3265</v>
      </c>
      <c r="N991" s="21">
        <v>3837020</v>
      </c>
      <c r="O991" s="26" t="s">
        <v>3266</v>
      </c>
      <c r="P991" s="23" t="s">
        <v>3279</v>
      </c>
      <c r="Q991" s="23" t="s">
        <v>3283</v>
      </c>
      <c r="R991" s="23" t="s">
        <v>3354</v>
      </c>
      <c r="S991" s="23">
        <v>220160001</v>
      </c>
      <c r="T991" s="23" t="s">
        <v>3283</v>
      </c>
      <c r="U991" s="22" t="s">
        <v>3355</v>
      </c>
      <c r="V991" s="22"/>
      <c r="W991" s="27"/>
      <c r="X991" s="28"/>
      <c r="Y991" s="23"/>
      <c r="Z991" s="23"/>
      <c r="AA991" s="29" t="str">
        <f t="shared" si="15"/>
        <v/>
      </c>
      <c r="AB991" s="22"/>
      <c r="AC991" s="22"/>
      <c r="AD991" s="22"/>
      <c r="AE991" s="22" t="s">
        <v>3293</v>
      </c>
      <c r="AF991" s="23" t="s">
        <v>47</v>
      </c>
      <c r="AG991" s="23"/>
    </row>
    <row r="992" spans="1:33" s="20" customFormat="1" ht="63" customHeight="1" x14ac:dyDescent="0.2">
      <c r="A992" s="21" t="s">
        <v>3370</v>
      </c>
      <c r="B992" s="22">
        <v>46181900</v>
      </c>
      <c r="C992" s="23" t="s">
        <v>3531</v>
      </c>
      <c r="D992" s="24">
        <v>43374</v>
      </c>
      <c r="E992" s="23" t="s">
        <v>1529</v>
      </c>
      <c r="F992" s="23" t="s">
        <v>780</v>
      </c>
      <c r="G992" s="23" t="s">
        <v>352</v>
      </c>
      <c r="H992" s="25">
        <v>3168000</v>
      </c>
      <c r="I992" s="25" t="e">
        <f>[10]!Tabla2[[#This Row],[Valor total estimado]]</f>
        <v>#REF!</v>
      </c>
      <c r="J992" s="23" t="s">
        <v>347</v>
      </c>
      <c r="K992" s="23" t="s">
        <v>45</v>
      </c>
      <c r="L992" s="22" t="s">
        <v>3264</v>
      </c>
      <c r="M992" s="22" t="s">
        <v>3265</v>
      </c>
      <c r="N992" s="21">
        <v>3837020</v>
      </c>
      <c r="O992" s="26" t="s">
        <v>3266</v>
      </c>
      <c r="P992" s="23" t="s">
        <v>3279</v>
      </c>
      <c r="Q992" s="23" t="s">
        <v>3283</v>
      </c>
      <c r="R992" s="23" t="s">
        <v>3354</v>
      </c>
      <c r="S992" s="23">
        <v>220160001</v>
      </c>
      <c r="T992" s="23" t="s">
        <v>3283</v>
      </c>
      <c r="U992" s="22" t="s">
        <v>3355</v>
      </c>
      <c r="V992" s="22"/>
      <c r="W992" s="27"/>
      <c r="X992" s="28"/>
      <c r="Y992" s="23"/>
      <c r="Z992" s="23"/>
      <c r="AA992" s="29" t="str">
        <f t="shared" si="15"/>
        <v/>
      </c>
      <c r="AB992" s="22"/>
      <c r="AC992" s="22"/>
      <c r="AD992" s="22"/>
      <c r="AE992" s="22" t="s">
        <v>3293</v>
      </c>
      <c r="AF992" s="23" t="s">
        <v>47</v>
      </c>
      <c r="AG992" s="23"/>
    </row>
    <row r="993" spans="1:33" s="20" customFormat="1" ht="63" customHeight="1" x14ac:dyDescent="0.2">
      <c r="A993" s="21" t="s">
        <v>3370</v>
      </c>
      <c r="B993" s="22" t="s">
        <v>3532</v>
      </c>
      <c r="C993" s="23" t="s">
        <v>3533</v>
      </c>
      <c r="D993" s="24">
        <v>43221</v>
      </c>
      <c r="E993" s="23" t="s">
        <v>1529</v>
      </c>
      <c r="F993" s="23" t="s">
        <v>780</v>
      </c>
      <c r="G993" s="23" t="s">
        <v>352</v>
      </c>
      <c r="H993" s="25">
        <v>30168000</v>
      </c>
      <c r="I993" s="25" t="e">
        <f>[10]!Tabla2[[#This Row],[Valor total estimado]]</f>
        <v>#REF!</v>
      </c>
      <c r="J993" s="23" t="s">
        <v>347</v>
      </c>
      <c r="K993" s="23" t="s">
        <v>45</v>
      </c>
      <c r="L993" s="22" t="s">
        <v>3264</v>
      </c>
      <c r="M993" s="22" t="s">
        <v>3265</v>
      </c>
      <c r="N993" s="21">
        <v>3837020</v>
      </c>
      <c r="O993" s="26" t="s">
        <v>3266</v>
      </c>
      <c r="P993" s="23" t="s">
        <v>3279</v>
      </c>
      <c r="Q993" s="23" t="s">
        <v>3283</v>
      </c>
      <c r="R993" s="23" t="s">
        <v>3354</v>
      </c>
      <c r="S993" s="23">
        <v>220160001</v>
      </c>
      <c r="T993" s="23" t="s">
        <v>3283</v>
      </c>
      <c r="U993" s="22" t="s">
        <v>3355</v>
      </c>
      <c r="V993" s="22"/>
      <c r="W993" s="27"/>
      <c r="X993" s="28"/>
      <c r="Y993" s="23"/>
      <c r="Z993" s="23"/>
      <c r="AA993" s="29" t="str">
        <f t="shared" si="15"/>
        <v/>
      </c>
      <c r="AB993" s="22"/>
      <c r="AC993" s="22"/>
      <c r="AD993" s="22"/>
      <c r="AE993" s="22" t="s">
        <v>3293</v>
      </c>
      <c r="AF993" s="23" t="s">
        <v>47</v>
      </c>
      <c r="AG993" s="23"/>
    </row>
    <row r="994" spans="1:33" s="20" customFormat="1" ht="63" customHeight="1" x14ac:dyDescent="0.2">
      <c r="A994" s="21" t="s">
        <v>3370</v>
      </c>
      <c r="B994" s="22">
        <v>80111700</v>
      </c>
      <c r="C994" s="23" t="s">
        <v>3534</v>
      </c>
      <c r="D994" s="24">
        <v>43101</v>
      </c>
      <c r="E994" s="23" t="s">
        <v>3535</v>
      </c>
      <c r="F994" s="23" t="s">
        <v>780</v>
      </c>
      <c r="G994" s="23" t="s">
        <v>352</v>
      </c>
      <c r="H994" s="25">
        <v>10560000</v>
      </c>
      <c r="I994" s="25" t="e">
        <f>[10]!Tabla2[[#This Row],[Valor total estimado]]</f>
        <v>#REF!</v>
      </c>
      <c r="J994" s="23" t="s">
        <v>347</v>
      </c>
      <c r="K994" s="23" t="s">
        <v>45</v>
      </c>
      <c r="L994" s="22" t="s">
        <v>3264</v>
      </c>
      <c r="M994" s="22" t="s">
        <v>3265</v>
      </c>
      <c r="N994" s="21">
        <v>3837020</v>
      </c>
      <c r="O994" s="26" t="s">
        <v>3266</v>
      </c>
      <c r="P994" s="23" t="s">
        <v>3279</v>
      </c>
      <c r="Q994" s="23" t="s">
        <v>3283</v>
      </c>
      <c r="R994" s="23" t="s">
        <v>3354</v>
      </c>
      <c r="S994" s="23">
        <v>220160001</v>
      </c>
      <c r="T994" s="23" t="s">
        <v>3283</v>
      </c>
      <c r="U994" s="22" t="s">
        <v>3355</v>
      </c>
      <c r="V994" s="22"/>
      <c r="W994" s="27"/>
      <c r="X994" s="28"/>
      <c r="Y994" s="23"/>
      <c r="Z994" s="23"/>
      <c r="AA994" s="29" t="str">
        <f t="shared" si="15"/>
        <v/>
      </c>
      <c r="AB994" s="22"/>
      <c r="AC994" s="22"/>
      <c r="AD994" s="22"/>
      <c r="AE994" s="22" t="s">
        <v>3293</v>
      </c>
      <c r="AF994" s="23" t="s">
        <v>47</v>
      </c>
      <c r="AG994" s="23"/>
    </row>
    <row r="995" spans="1:33" s="20" customFormat="1" ht="63" customHeight="1" x14ac:dyDescent="0.2">
      <c r="A995" s="21" t="s">
        <v>3370</v>
      </c>
      <c r="B995" s="22">
        <v>85111510</v>
      </c>
      <c r="C995" s="23" t="s">
        <v>3536</v>
      </c>
      <c r="D995" s="24">
        <v>43405</v>
      </c>
      <c r="E995" s="23" t="s">
        <v>1457</v>
      </c>
      <c r="F995" s="23" t="s">
        <v>780</v>
      </c>
      <c r="G995" s="23" t="s">
        <v>352</v>
      </c>
      <c r="H995" s="25">
        <v>10560000</v>
      </c>
      <c r="I995" s="25" t="e">
        <f>[10]!Tabla2[[#This Row],[Valor total estimado]]</f>
        <v>#REF!</v>
      </c>
      <c r="J995" s="23" t="s">
        <v>347</v>
      </c>
      <c r="K995" s="23" t="s">
        <v>45</v>
      </c>
      <c r="L995" s="22" t="s">
        <v>3264</v>
      </c>
      <c r="M995" s="22" t="s">
        <v>3265</v>
      </c>
      <c r="N995" s="21">
        <v>3837020</v>
      </c>
      <c r="O995" s="26" t="s">
        <v>3266</v>
      </c>
      <c r="P995" s="23" t="s">
        <v>3279</v>
      </c>
      <c r="Q995" s="23" t="s">
        <v>3283</v>
      </c>
      <c r="R995" s="23" t="s">
        <v>3354</v>
      </c>
      <c r="S995" s="23">
        <v>220160001</v>
      </c>
      <c r="T995" s="23" t="s">
        <v>3283</v>
      </c>
      <c r="U995" s="22" t="s">
        <v>3355</v>
      </c>
      <c r="V995" s="22"/>
      <c r="W995" s="27"/>
      <c r="X995" s="28"/>
      <c r="Y995" s="23"/>
      <c r="Z995" s="23"/>
      <c r="AA995" s="29" t="str">
        <f t="shared" si="15"/>
        <v/>
      </c>
      <c r="AB995" s="22"/>
      <c r="AC995" s="22"/>
      <c r="AD995" s="22"/>
      <c r="AE995" s="22" t="s">
        <v>3293</v>
      </c>
      <c r="AF995" s="23" t="s">
        <v>47</v>
      </c>
      <c r="AG995" s="23"/>
    </row>
    <row r="996" spans="1:33" s="20" customFormat="1" ht="63" customHeight="1" x14ac:dyDescent="0.2">
      <c r="A996" s="21" t="s">
        <v>3370</v>
      </c>
      <c r="B996" s="22" t="s">
        <v>3532</v>
      </c>
      <c r="C996" s="23" t="s">
        <v>3537</v>
      </c>
      <c r="D996" s="24">
        <v>43191</v>
      </c>
      <c r="E996" s="23" t="s">
        <v>1457</v>
      </c>
      <c r="F996" s="23" t="s">
        <v>780</v>
      </c>
      <c r="G996" s="23" t="s">
        <v>352</v>
      </c>
      <c r="H996" s="25">
        <v>26400000</v>
      </c>
      <c r="I996" s="25" t="e">
        <f>[10]!Tabla2[[#This Row],[Valor total estimado]]</f>
        <v>#REF!</v>
      </c>
      <c r="J996" s="23" t="s">
        <v>347</v>
      </c>
      <c r="K996" s="23" t="s">
        <v>45</v>
      </c>
      <c r="L996" s="22" t="s">
        <v>3264</v>
      </c>
      <c r="M996" s="22" t="s">
        <v>3265</v>
      </c>
      <c r="N996" s="21">
        <v>3837020</v>
      </c>
      <c r="O996" s="26" t="s">
        <v>3266</v>
      </c>
      <c r="P996" s="23" t="s">
        <v>3279</v>
      </c>
      <c r="Q996" s="23" t="s">
        <v>3283</v>
      </c>
      <c r="R996" s="23" t="s">
        <v>3354</v>
      </c>
      <c r="S996" s="23">
        <v>220160001</v>
      </c>
      <c r="T996" s="23" t="s">
        <v>3283</v>
      </c>
      <c r="U996" s="22" t="s">
        <v>3355</v>
      </c>
      <c r="V996" s="22"/>
      <c r="W996" s="27"/>
      <c r="X996" s="28"/>
      <c r="Y996" s="23"/>
      <c r="Z996" s="23"/>
      <c r="AA996" s="29" t="str">
        <f t="shared" si="15"/>
        <v/>
      </c>
      <c r="AB996" s="22"/>
      <c r="AC996" s="22"/>
      <c r="AD996" s="22"/>
      <c r="AE996" s="22" t="s">
        <v>3293</v>
      </c>
      <c r="AF996" s="23" t="s">
        <v>47</v>
      </c>
      <c r="AG996" s="23"/>
    </row>
    <row r="997" spans="1:33" s="20" customFormat="1" ht="63" customHeight="1" x14ac:dyDescent="0.2">
      <c r="A997" s="21" t="s">
        <v>3370</v>
      </c>
      <c r="B997" s="22">
        <v>81111503</v>
      </c>
      <c r="C997" s="23" t="s">
        <v>3538</v>
      </c>
      <c r="D997" s="24">
        <v>43313</v>
      </c>
      <c r="E997" s="23" t="s">
        <v>496</v>
      </c>
      <c r="F997" s="23" t="s">
        <v>780</v>
      </c>
      <c r="G997" s="23" t="s">
        <v>352</v>
      </c>
      <c r="H997" s="25">
        <v>26400000</v>
      </c>
      <c r="I997" s="25" t="e">
        <f>[10]!Tabla2[[#This Row],[Valor total estimado]]</f>
        <v>#REF!</v>
      </c>
      <c r="J997" s="23" t="s">
        <v>347</v>
      </c>
      <c r="K997" s="23" t="s">
        <v>45</v>
      </c>
      <c r="L997" s="22" t="s">
        <v>3264</v>
      </c>
      <c r="M997" s="22" t="s">
        <v>3265</v>
      </c>
      <c r="N997" s="21">
        <v>3837020</v>
      </c>
      <c r="O997" s="26" t="s">
        <v>3266</v>
      </c>
      <c r="P997" s="23" t="s">
        <v>3279</v>
      </c>
      <c r="Q997" s="23" t="s">
        <v>3283</v>
      </c>
      <c r="R997" s="23" t="s">
        <v>3354</v>
      </c>
      <c r="S997" s="23">
        <v>220160001</v>
      </c>
      <c r="T997" s="23" t="s">
        <v>3283</v>
      </c>
      <c r="U997" s="22" t="s">
        <v>3355</v>
      </c>
      <c r="V997" s="22"/>
      <c r="W997" s="27"/>
      <c r="X997" s="28"/>
      <c r="Y997" s="23"/>
      <c r="Z997" s="23"/>
      <c r="AA997" s="29" t="str">
        <f t="shared" si="15"/>
        <v/>
      </c>
      <c r="AB997" s="22"/>
      <c r="AC997" s="22"/>
      <c r="AD997" s="22"/>
      <c r="AE997" s="22" t="s">
        <v>3293</v>
      </c>
      <c r="AF997" s="23" t="s">
        <v>47</v>
      </c>
      <c r="AG997" s="23"/>
    </row>
    <row r="998" spans="1:33" s="20" customFormat="1" ht="63" customHeight="1" x14ac:dyDescent="0.2">
      <c r="A998" s="21" t="s">
        <v>3370</v>
      </c>
      <c r="B998" s="22" t="s">
        <v>3539</v>
      </c>
      <c r="C998" s="23" t="s">
        <v>3540</v>
      </c>
      <c r="D998" s="24">
        <v>43374</v>
      </c>
      <c r="E998" s="23" t="s">
        <v>1457</v>
      </c>
      <c r="F998" s="23" t="s">
        <v>780</v>
      </c>
      <c r="G998" s="23" t="s">
        <v>352</v>
      </c>
      <c r="H998" s="25">
        <v>10560000</v>
      </c>
      <c r="I998" s="25" t="e">
        <f>[10]!Tabla2[[#This Row],[Valor total estimado]]</f>
        <v>#REF!</v>
      </c>
      <c r="J998" s="23" t="s">
        <v>347</v>
      </c>
      <c r="K998" s="23" t="s">
        <v>45</v>
      </c>
      <c r="L998" s="22" t="s">
        <v>3264</v>
      </c>
      <c r="M998" s="22" t="s">
        <v>3265</v>
      </c>
      <c r="N998" s="21">
        <v>3837020</v>
      </c>
      <c r="O998" s="26" t="s">
        <v>3266</v>
      </c>
      <c r="P998" s="23" t="s">
        <v>3279</v>
      </c>
      <c r="Q998" s="23" t="s">
        <v>3283</v>
      </c>
      <c r="R998" s="23" t="s">
        <v>3354</v>
      </c>
      <c r="S998" s="23">
        <v>220160001</v>
      </c>
      <c r="T998" s="23" t="s">
        <v>3283</v>
      </c>
      <c r="U998" s="22" t="s">
        <v>3355</v>
      </c>
      <c r="V998" s="22"/>
      <c r="W998" s="27"/>
      <c r="X998" s="28"/>
      <c r="Y998" s="23"/>
      <c r="Z998" s="23"/>
      <c r="AA998" s="29" t="str">
        <f t="shared" si="15"/>
        <v/>
      </c>
      <c r="AB998" s="22"/>
      <c r="AC998" s="22"/>
      <c r="AD998" s="22"/>
      <c r="AE998" s="22" t="s">
        <v>3293</v>
      </c>
      <c r="AF998" s="23" t="s">
        <v>47</v>
      </c>
      <c r="AG998" s="23"/>
    </row>
    <row r="999" spans="1:33" s="20" customFormat="1" ht="63" customHeight="1" x14ac:dyDescent="0.2">
      <c r="A999" s="21" t="s">
        <v>3370</v>
      </c>
      <c r="B999" s="22">
        <v>46181804</v>
      </c>
      <c r="C999" s="23" t="s">
        <v>3541</v>
      </c>
      <c r="D999" s="24">
        <v>43101</v>
      </c>
      <c r="E999" s="23" t="s">
        <v>1457</v>
      </c>
      <c r="F999" s="23" t="s">
        <v>780</v>
      </c>
      <c r="G999" s="23" t="s">
        <v>352</v>
      </c>
      <c r="H999" s="25">
        <v>10560000</v>
      </c>
      <c r="I999" s="25" t="e">
        <f>[10]!Tabla2[[#This Row],[Valor total estimado]]</f>
        <v>#REF!</v>
      </c>
      <c r="J999" s="23" t="s">
        <v>347</v>
      </c>
      <c r="K999" s="23" t="s">
        <v>45</v>
      </c>
      <c r="L999" s="22" t="s">
        <v>3264</v>
      </c>
      <c r="M999" s="22" t="s">
        <v>3265</v>
      </c>
      <c r="N999" s="21">
        <v>3837020</v>
      </c>
      <c r="O999" s="26" t="s">
        <v>3266</v>
      </c>
      <c r="P999" s="23" t="s">
        <v>3279</v>
      </c>
      <c r="Q999" s="23" t="s">
        <v>3283</v>
      </c>
      <c r="R999" s="23" t="s">
        <v>3354</v>
      </c>
      <c r="S999" s="23">
        <v>220160001</v>
      </c>
      <c r="T999" s="23" t="s">
        <v>3283</v>
      </c>
      <c r="U999" s="22" t="s">
        <v>3355</v>
      </c>
      <c r="V999" s="22"/>
      <c r="W999" s="27"/>
      <c r="X999" s="28"/>
      <c r="Y999" s="23"/>
      <c r="Z999" s="23"/>
      <c r="AA999" s="29" t="str">
        <f t="shared" si="15"/>
        <v/>
      </c>
      <c r="AB999" s="22"/>
      <c r="AC999" s="22"/>
      <c r="AD999" s="22"/>
      <c r="AE999" s="22" t="s">
        <v>3293</v>
      </c>
      <c r="AF999" s="23" t="s">
        <v>47</v>
      </c>
      <c r="AG999" s="23"/>
    </row>
    <row r="1000" spans="1:33" s="20" customFormat="1" ht="63" customHeight="1" x14ac:dyDescent="0.2">
      <c r="A1000" s="21" t="s">
        <v>3370</v>
      </c>
      <c r="B1000" s="22">
        <v>32151800</v>
      </c>
      <c r="C1000" s="23" t="s">
        <v>3542</v>
      </c>
      <c r="D1000" s="24">
        <v>43313</v>
      </c>
      <c r="E1000" s="23" t="s">
        <v>1529</v>
      </c>
      <c r="F1000" s="23" t="s">
        <v>533</v>
      </c>
      <c r="G1000" s="23" t="s">
        <v>352</v>
      </c>
      <c r="H1000" s="25">
        <v>158000000</v>
      </c>
      <c r="I1000" s="25" t="e">
        <f>[10]!Tabla2[[#This Row],[Valor total estimado]]</f>
        <v>#REF!</v>
      </c>
      <c r="J1000" s="23" t="s">
        <v>347</v>
      </c>
      <c r="K1000" s="23" t="s">
        <v>45</v>
      </c>
      <c r="L1000" s="22" t="s">
        <v>3264</v>
      </c>
      <c r="M1000" s="22" t="s">
        <v>3265</v>
      </c>
      <c r="N1000" s="21">
        <v>3837020</v>
      </c>
      <c r="O1000" s="26" t="s">
        <v>3266</v>
      </c>
      <c r="P1000" s="23" t="s">
        <v>3279</v>
      </c>
      <c r="Q1000" s="23" t="s">
        <v>3283</v>
      </c>
      <c r="R1000" s="23" t="s">
        <v>3354</v>
      </c>
      <c r="S1000" s="23">
        <v>220160001</v>
      </c>
      <c r="T1000" s="23" t="s">
        <v>3283</v>
      </c>
      <c r="U1000" s="22" t="s">
        <v>3356</v>
      </c>
      <c r="V1000" s="22"/>
      <c r="W1000" s="27"/>
      <c r="X1000" s="28"/>
      <c r="Y1000" s="23"/>
      <c r="Z1000" s="23"/>
      <c r="AA1000" s="29" t="str">
        <f t="shared" si="15"/>
        <v/>
      </c>
      <c r="AB1000" s="22"/>
      <c r="AC1000" s="22"/>
      <c r="AD1000" s="22"/>
      <c r="AE1000" s="22" t="s">
        <v>3293</v>
      </c>
      <c r="AF1000" s="23" t="s">
        <v>47</v>
      </c>
      <c r="AG1000" s="23"/>
    </row>
    <row r="1001" spans="1:33" s="20" customFormat="1" ht="63" customHeight="1" x14ac:dyDescent="0.2">
      <c r="A1001" s="21" t="s">
        <v>3370</v>
      </c>
      <c r="B1001" s="22" t="s">
        <v>3543</v>
      </c>
      <c r="C1001" s="23" t="s">
        <v>3544</v>
      </c>
      <c r="D1001" s="24">
        <v>43132</v>
      </c>
      <c r="E1001" s="23" t="s">
        <v>482</v>
      </c>
      <c r="F1001" s="23" t="s">
        <v>780</v>
      </c>
      <c r="G1001" s="23" t="s">
        <v>352</v>
      </c>
      <c r="H1001" s="25">
        <v>18000000</v>
      </c>
      <c r="I1001" s="25" t="e">
        <f>[10]!Tabla2[[#This Row],[Valor total estimado]]</f>
        <v>#REF!</v>
      </c>
      <c r="J1001" s="23" t="s">
        <v>347</v>
      </c>
      <c r="K1001" s="23" t="s">
        <v>45</v>
      </c>
      <c r="L1001" s="22" t="s">
        <v>3264</v>
      </c>
      <c r="M1001" s="22" t="s">
        <v>3265</v>
      </c>
      <c r="N1001" s="21">
        <v>3837020</v>
      </c>
      <c r="O1001" s="26" t="s">
        <v>3266</v>
      </c>
      <c r="P1001" s="23" t="s">
        <v>3279</v>
      </c>
      <c r="Q1001" s="23" t="s">
        <v>3283</v>
      </c>
      <c r="R1001" s="23" t="s">
        <v>3357</v>
      </c>
      <c r="S1001" s="23">
        <v>220156001</v>
      </c>
      <c r="T1001" s="23" t="s">
        <v>3283</v>
      </c>
      <c r="U1001" s="22" t="s">
        <v>3358</v>
      </c>
      <c r="V1001" s="22"/>
      <c r="W1001" s="27"/>
      <c r="X1001" s="28"/>
      <c r="Y1001" s="23"/>
      <c r="Z1001" s="23"/>
      <c r="AA1001" s="29" t="str">
        <f t="shared" si="15"/>
        <v/>
      </c>
      <c r="AB1001" s="22"/>
      <c r="AC1001" s="22"/>
      <c r="AD1001" s="22"/>
      <c r="AE1001" s="22" t="s">
        <v>3333</v>
      </c>
      <c r="AF1001" s="23" t="s">
        <v>47</v>
      </c>
      <c r="AG1001" s="23"/>
    </row>
    <row r="1002" spans="1:33" s="20" customFormat="1" ht="63" customHeight="1" x14ac:dyDescent="0.2">
      <c r="A1002" s="21" t="s">
        <v>3370</v>
      </c>
      <c r="B1002" s="22">
        <v>80111700</v>
      </c>
      <c r="C1002" s="23" t="s">
        <v>3545</v>
      </c>
      <c r="D1002" s="24">
        <v>43101</v>
      </c>
      <c r="E1002" s="23" t="s">
        <v>482</v>
      </c>
      <c r="F1002" s="23" t="s">
        <v>780</v>
      </c>
      <c r="G1002" s="23" t="s">
        <v>352</v>
      </c>
      <c r="H1002" s="25">
        <v>19000000</v>
      </c>
      <c r="I1002" s="25" t="e">
        <f>[10]!Tabla2[[#This Row],[Valor total estimado]]</f>
        <v>#REF!</v>
      </c>
      <c r="J1002" s="23" t="s">
        <v>347</v>
      </c>
      <c r="K1002" s="23" t="s">
        <v>45</v>
      </c>
      <c r="L1002" s="22" t="s">
        <v>3264</v>
      </c>
      <c r="M1002" s="22" t="s">
        <v>3265</v>
      </c>
      <c r="N1002" s="21">
        <v>3837020</v>
      </c>
      <c r="O1002" s="26" t="s">
        <v>3266</v>
      </c>
      <c r="P1002" s="23" t="s">
        <v>3279</v>
      </c>
      <c r="Q1002" s="23" t="s">
        <v>3283</v>
      </c>
      <c r="R1002" s="23" t="s">
        <v>3357</v>
      </c>
      <c r="S1002" s="23">
        <v>220156001</v>
      </c>
      <c r="T1002" s="23" t="s">
        <v>3283</v>
      </c>
      <c r="U1002" s="22" t="s">
        <v>3358</v>
      </c>
      <c r="V1002" s="22"/>
      <c r="W1002" s="27"/>
      <c r="X1002" s="28"/>
      <c r="Y1002" s="23"/>
      <c r="Z1002" s="23"/>
      <c r="AA1002" s="29" t="str">
        <f t="shared" si="15"/>
        <v/>
      </c>
      <c r="AB1002" s="22"/>
      <c r="AC1002" s="22"/>
      <c r="AD1002" s="22"/>
      <c r="AE1002" s="22" t="s">
        <v>3333</v>
      </c>
      <c r="AF1002" s="23" t="s">
        <v>47</v>
      </c>
      <c r="AG1002" s="23"/>
    </row>
    <row r="1003" spans="1:33" s="20" customFormat="1" ht="63" customHeight="1" x14ac:dyDescent="0.2">
      <c r="A1003" s="21" t="s">
        <v>3370</v>
      </c>
      <c r="B1003" s="22">
        <v>93141506</v>
      </c>
      <c r="C1003" s="23" t="s">
        <v>3546</v>
      </c>
      <c r="D1003" s="24">
        <v>43101</v>
      </c>
      <c r="E1003" s="23" t="s">
        <v>482</v>
      </c>
      <c r="F1003" s="23" t="s">
        <v>780</v>
      </c>
      <c r="G1003" s="23" t="s">
        <v>352</v>
      </c>
      <c r="H1003" s="25">
        <v>35900000.000000007</v>
      </c>
      <c r="I1003" s="25" t="e">
        <f>[10]!Tabla2[[#This Row],[Valor total estimado]]</f>
        <v>#REF!</v>
      </c>
      <c r="J1003" s="23" t="s">
        <v>347</v>
      </c>
      <c r="K1003" s="23" t="s">
        <v>45</v>
      </c>
      <c r="L1003" s="22" t="s">
        <v>3264</v>
      </c>
      <c r="M1003" s="22" t="s">
        <v>3265</v>
      </c>
      <c r="N1003" s="21">
        <v>3837020</v>
      </c>
      <c r="O1003" s="26" t="s">
        <v>3266</v>
      </c>
      <c r="P1003" s="23" t="s">
        <v>3279</v>
      </c>
      <c r="Q1003" s="23" t="s">
        <v>3283</v>
      </c>
      <c r="R1003" s="23" t="s">
        <v>3357</v>
      </c>
      <c r="S1003" s="23">
        <v>220156001</v>
      </c>
      <c r="T1003" s="23" t="s">
        <v>3283</v>
      </c>
      <c r="U1003" s="22" t="s">
        <v>3358</v>
      </c>
      <c r="V1003" s="22"/>
      <c r="W1003" s="27"/>
      <c r="X1003" s="28"/>
      <c r="Y1003" s="23"/>
      <c r="Z1003" s="23"/>
      <c r="AA1003" s="29" t="str">
        <f t="shared" si="15"/>
        <v/>
      </c>
      <c r="AB1003" s="22"/>
      <c r="AC1003" s="22"/>
      <c r="AD1003" s="22"/>
      <c r="AE1003" s="22" t="s">
        <v>3333</v>
      </c>
      <c r="AF1003" s="23" t="s">
        <v>47</v>
      </c>
      <c r="AG1003" s="23"/>
    </row>
    <row r="1004" spans="1:33" s="20" customFormat="1" ht="63" customHeight="1" x14ac:dyDescent="0.2">
      <c r="A1004" s="21" t="s">
        <v>3370</v>
      </c>
      <c r="B1004" s="22">
        <v>80111700</v>
      </c>
      <c r="C1004" s="23" t="s">
        <v>3547</v>
      </c>
      <c r="D1004" s="24">
        <v>43101</v>
      </c>
      <c r="E1004" s="23" t="s">
        <v>482</v>
      </c>
      <c r="F1004" s="23" t="s">
        <v>504</v>
      </c>
      <c r="G1004" s="23" t="s">
        <v>352</v>
      </c>
      <c r="H1004" s="25">
        <v>20000000</v>
      </c>
      <c r="I1004" s="25" t="e">
        <f>[10]!Tabla2[[#This Row],[Valor total estimado]]</f>
        <v>#REF!</v>
      </c>
      <c r="J1004" s="23" t="s">
        <v>347</v>
      </c>
      <c r="K1004" s="23" t="s">
        <v>45</v>
      </c>
      <c r="L1004" s="22" t="s">
        <v>3264</v>
      </c>
      <c r="M1004" s="22" t="s">
        <v>3265</v>
      </c>
      <c r="N1004" s="21">
        <v>3837020</v>
      </c>
      <c r="O1004" s="26" t="s">
        <v>3266</v>
      </c>
      <c r="P1004" s="23" t="s">
        <v>3279</v>
      </c>
      <c r="Q1004" s="23" t="s">
        <v>3283</v>
      </c>
      <c r="R1004" s="23" t="s">
        <v>3357</v>
      </c>
      <c r="S1004" s="23">
        <v>220156001</v>
      </c>
      <c r="T1004" s="23" t="s">
        <v>3283</v>
      </c>
      <c r="U1004" s="22" t="s">
        <v>3358</v>
      </c>
      <c r="V1004" s="22">
        <v>8013</v>
      </c>
      <c r="W1004" s="27" t="s">
        <v>3359</v>
      </c>
      <c r="X1004" s="28">
        <v>43126</v>
      </c>
      <c r="Y1004" s="23">
        <v>20180126</v>
      </c>
      <c r="Z1004" s="23">
        <v>4600008026</v>
      </c>
      <c r="AA1004" s="29">
        <f t="shared" si="15"/>
        <v>1</v>
      </c>
      <c r="AB1004" s="22" t="s">
        <v>3360</v>
      </c>
      <c r="AC1004" s="22" t="s">
        <v>317</v>
      </c>
      <c r="AD1004" s="22"/>
      <c r="AE1004" s="22" t="s">
        <v>3333</v>
      </c>
      <c r="AF1004" s="23" t="s">
        <v>47</v>
      </c>
      <c r="AG1004" s="23"/>
    </row>
    <row r="1005" spans="1:33" s="20" customFormat="1" ht="63" customHeight="1" x14ac:dyDescent="0.2">
      <c r="A1005" s="21" t="s">
        <v>3370</v>
      </c>
      <c r="B1005" s="22"/>
      <c r="C1005" s="23" t="s">
        <v>3548</v>
      </c>
      <c r="D1005" s="24">
        <v>43282</v>
      </c>
      <c r="E1005" s="23" t="s">
        <v>817</v>
      </c>
      <c r="F1005" s="23" t="s">
        <v>353</v>
      </c>
      <c r="G1005" s="23" t="s">
        <v>352</v>
      </c>
      <c r="H1005" s="25">
        <v>47520000</v>
      </c>
      <c r="I1005" s="25" t="e">
        <f>[10]!Tabla2[[#This Row],[Valor total estimado]]</f>
        <v>#REF!</v>
      </c>
      <c r="J1005" s="23" t="s">
        <v>347</v>
      </c>
      <c r="K1005" s="23" t="s">
        <v>45</v>
      </c>
      <c r="L1005" s="22" t="s">
        <v>3264</v>
      </c>
      <c r="M1005" s="22" t="s">
        <v>3265</v>
      </c>
      <c r="N1005" s="21" t="s">
        <v>3332</v>
      </c>
      <c r="O1005" s="26" t="s">
        <v>3266</v>
      </c>
      <c r="P1005" s="23" t="s">
        <v>3279</v>
      </c>
      <c r="Q1005" s="23" t="s">
        <v>3283</v>
      </c>
      <c r="R1005" s="23" t="s">
        <v>3357</v>
      </c>
      <c r="S1005" s="23">
        <v>220156001</v>
      </c>
      <c r="T1005" s="23" t="s">
        <v>3283</v>
      </c>
      <c r="U1005" s="22" t="s">
        <v>3358</v>
      </c>
      <c r="V1005" s="22"/>
      <c r="W1005" s="27"/>
      <c r="X1005" s="28"/>
      <c r="Y1005" s="23"/>
      <c r="Z1005" s="23"/>
      <c r="AA1005" s="29" t="str">
        <f t="shared" si="15"/>
        <v/>
      </c>
      <c r="AB1005" s="22"/>
      <c r="AC1005" s="22"/>
      <c r="AD1005" s="22"/>
      <c r="AE1005" s="22" t="s">
        <v>3293</v>
      </c>
      <c r="AF1005" s="23" t="s">
        <v>47</v>
      </c>
      <c r="AG1005" s="23"/>
    </row>
    <row r="1006" spans="1:33" s="20" customFormat="1" ht="63" customHeight="1" x14ac:dyDescent="0.2">
      <c r="A1006" s="21" t="s">
        <v>3370</v>
      </c>
      <c r="B1006" s="22">
        <v>93141506</v>
      </c>
      <c r="C1006" s="23" t="s">
        <v>3549</v>
      </c>
      <c r="D1006" s="24">
        <v>43282</v>
      </c>
      <c r="E1006" s="23" t="s">
        <v>342</v>
      </c>
      <c r="F1006" s="23" t="s">
        <v>353</v>
      </c>
      <c r="G1006" s="23" t="s">
        <v>352</v>
      </c>
      <c r="H1006" s="25">
        <v>50000000</v>
      </c>
      <c r="I1006" s="25" t="e">
        <f>[10]!Tabla2[[#This Row],[Valor total estimado]]</f>
        <v>#REF!</v>
      </c>
      <c r="J1006" s="23" t="s">
        <v>347</v>
      </c>
      <c r="K1006" s="23" t="s">
        <v>45</v>
      </c>
      <c r="L1006" s="22" t="s">
        <v>3264</v>
      </c>
      <c r="M1006" s="22" t="s">
        <v>3265</v>
      </c>
      <c r="N1006" s="21" t="s">
        <v>3332</v>
      </c>
      <c r="O1006" s="26" t="s">
        <v>3266</v>
      </c>
      <c r="P1006" s="23" t="s">
        <v>3279</v>
      </c>
      <c r="Q1006" s="23" t="s">
        <v>3283</v>
      </c>
      <c r="R1006" s="23" t="s">
        <v>3357</v>
      </c>
      <c r="S1006" s="23">
        <v>220156001</v>
      </c>
      <c r="T1006" s="23" t="s">
        <v>3283</v>
      </c>
      <c r="U1006" s="22" t="s">
        <v>3358</v>
      </c>
      <c r="V1006" s="22"/>
      <c r="W1006" s="27"/>
      <c r="X1006" s="28"/>
      <c r="Y1006" s="23"/>
      <c r="Z1006" s="23"/>
      <c r="AA1006" s="29" t="str">
        <f t="shared" si="15"/>
        <v/>
      </c>
      <c r="AB1006" s="22"/>
      <c r="AC1006" s="22"/>
      <c r="AD1006" s="22"/>
      <c r="AE1006" s="22" t="s">
        <v>3333</v>
      </c>
      <c r="AF1006" s="23" t="s">
        <v>47</v>
      </c>
      <c r="AG1006" s="23"/>
    </row>
    <row r="1007" spans="1:33" s="20" customFormat="1" ht="63" customHeight="1" x14ac:dyDescent="0.2">
      <c r="A1007" s="21" t="s">
        <v>3370</v>
      </c>
      <c r="B1007" s="22" t="s">
        <v>3550</v>
      </c>
      <c r="C1007" s="23" t="s">
        <v>3551</v>
      </c>
      <c r="D1007" s="24">
        <v>43282</v>
      </c>
      <c r="E1007" s="23" t="s">
        <v>342</v>
      </c>
      <c r="F1007" s="23" t="s">
        <v>353</v>
      </c>
      <c r="G1007" s="23" t="s">
        <v>352</v>
      </c>
      <c r="H1007" s="25">
        <v>45000000</v>
      </c>
      <c r="I1007" s="25" t="e">
        <f>[10]!Tabla2[[#This Row],[Valor total estimado]]</f>
        <v>#REF!</v>
      </c>
      <c r="J1007" s="23" t="s">
        <v>347</v>
      </c>
      <c r="K1007" s="23" t="s">
        <v>45</v>
      </c>
      <c r="L1007" s="22" t="s">
        <v>3264</v>
      </c>
      <c r="M1007" s="22" t="s">
        <v>3265</v>
      </c>
      <c r="N1007" s="21" t="s">
        <v>3332</v>
      </c>
      <c r="O1007" s="26" t="s">
        <v>3266</v>
      </c>
      <c r="P1007" s="23" t="s">
        <v>3279</v>
      </c>
      <c r="Q1007" s="23" t="s">
        <v>3283</v>
      </c>
      <c r="R1007" s="23" t="s">
        <v>3357</v>
      </c>
      <c r="S1007" s="23">
        <v>220156001</v>
      </c>
      <c r="T1007" s="23" t="s">
        <v>3283</v>
      </c>
      <c r="U1007" s="22" t="s">
        <v>3358</v>
      </c>
      <c r="V1007" s="22"/>
      <c r="W1007" s="27"/>
      <c r="X1007" s="28"/>
      <c r="Y1007" s="23"/>
      <c r="Z1007" s="23"/>
      <c r="AA1007" s="29" t="str">
        <f t="shared" si="15"/>
        <v/>
      </c>
      <c r="AB1007" s="22"/>
      <c r="AC1007" s="22"/>
      <c r="AD1007" s="22"/>
      <c r="AE1007" s="22" t="s">
        <v>3333</v>
      </c>
      <c r="AF1007" s="23" t="s">
        <v>47</v>
      </c>
      <c r="AG1007" s="23"/>
    </row>
    <row r="1008" spans="1:33" s="20" customFormat="1" ht="63" customHeight="1" x14ac:dyDescent="0.2">
      <c r="A1008" s="21" t="s">
        <v>3370</v>
      </c>
      <c r="B1008" s="22">
        <v>93141506</v>
      </c>
      <c r="C1008" s="23" t="s">
        <v>3552</v>
      </c>
      <c r="D1008" s="24">
        <v>43132</v>
      </c>
      <c r="E1008" s="23" t="s">
        <v>340</v>
      </c>
      <c r="F1008" s="23" t="s">
        <v>533</v>
      </c>
      <c r="G1008" s="23" t="s">
        <v>352</v>
      </c>
      <c r="H1008" s="25">
        <v>530000000</v>
      </c>
      <c r="I1008" s="25" t="e">
        <f>[10]!Tabla2[[#This Row],[Valor total estimado]]</f>
        <v>#REF!</v>
      </c>
      <c r="J1008" s="23" t="s">
        <v>347</v>
      </c>
      <c r="K1008" s="23" t="s">
        <v>45</v>
      </c>
      <c r="L1008" s="22" t="s">
        <v>3264</v>
      </c>
      <c r="M1008" s="22" t="s">
        <v>3265</v>
      </c>
      <c r="N1008" s="21" t="s">
        <v>3332</v>
      </c>
      <c r="O1008" s="26" t="s">
        <v>3266</v>
      </c>
      <c r="P1008" s="23" t="s">
        <v>3279</v>
      </c>
      <c r="Q1008" s="23" t="s">
        <v>3283</v>
      </c>
      <c r="R1008" s="23" t="s">
        <v>3357</v>
      </c>
      <c r="S1008" s="23">
        <v>220156001</v>
      </c>
      <c r="T1008" s="23" t="s">
        <v>3283</v>
      </c>
      <c r="U1008" s="22" t="s">
        <v>3358</v>
      </c>
      <c r="V1008" s="22"/>
      <c r="W1008" s="27"/>
      <c r="X1008" s="28"/>
      <c r="Y1008" s="23"/>
      <c r="Z1008" s="23"/>
      <c r="AA1008" s="29" t="str">
        <f t="shared" si="15"/>
        <v/>
      </c>
      <c r="AB1008" s="22"/>
      <c r="AC1008" s="22"/>
      <c r="AD1008" s="22"/>
      <c r="AE1008" s="22" t="s">
        <v>3333</v>
      </c>
      <c r="AF1008" s="23" t="s">
        <v>47</v>
      </c>
      <c r="AG1008" s="23"/>
    </row>
    <row r="1009" spans="1:33" s="20" customFormat="1" ht="63" customHeight="1" x14ac:dyDescent="0.2">
      <c r="A1009" s="21" t="s">
        <v>3370</v>
      </c>
      <c r="B1009" s="22">
        <v>93141506</v>
      </c>
      <c r="C1009" s="23" t="s">
        <v>3553</v>
      </c>
      <c r="D1009" s="24">
        <v>43132</v>
      </c>
      <c r="E1009" s="23" t="s">
        <v>340</v>
      </c>
      <c r="F1009" s="23" t="s">
        <v>533</v>
      </c>
      <c r="G1009" s="23" t="s">
        <v>352</v>
      </c>
      <c r="H1009" s="25">
        <v>355000000</v>
      </c>
      <c r="I1009" s="25" t="e">
        <f>[10]!Tabla2[[#This Row],[Valor total estimado]]</f>
        <v>#REF!</v>
      </c>
      <c r="J1009" s="23" t="s">
        <v>347</v>
      </c>
      <c r="K1009" s="23" t="s">
        <v>45</v>
      </c>
      <c r="L1009" s="22" t="s">
        <v>3264</v>
      </c>
      <c r="M1009" s="22" t="s">
        <v>3265</v>
      </c>
      <c r="N1009" s="21" t="s">
        <v>3332</v>
      </c>
      <c r="O1009" s="26" t="s">
        <v>3266</v>
      </c>
      <c r="P1009" s="23" t="s">
        <v>3279</v>
      </c>
      <c r="Q1009" s="23" t="s">
        <v>3283</v>
      </c>
      <c r="R1009" s="23" t="s">
        <v>3357</v>
      </c>
      <c r="S1009" s="23">
        <v>220156001</v>
      </c>
      <c r="T1009" s="23" t="s">
        <v>3283</v>
      </c>
      <c r="U1009" s="22" t="s">
        <v>3358</v>
      </c>
      <c r="V1009" s="22"/>
      <c r="W1009" s="27"/>
      <c r="X1009" s="28"/>
      <c r="Y1009" s="23"/>
      <c r="Z1009" s="23"/>
      <c r="AA1009" s="29" t="str">
        <f t="shared" si="15"/>
        <v/>
      </c>
      <c r="AB1009" s="22"/>
      <c r="AC1009" s="22"/>
      <c r="AD1009" s="22"/>
      <c r="AE1009" s="22" t="s">
        <v>3333</v>
      </c>
      <c r="AF1009" s="23" t="s">
        <v>47</v>
      </c>
      <c r="AG1009" s="23"/>
    </row>
    <row r="1010" spans="1:33" s="20" customFormat="1" ht="63" customHeight="1" x14ac:dyDescent="0.2">
      <c r="A1010" s="21" t="s">
        <v>3370</v>
      </c>
      <c r="B1010" s="22">
        <v>86101810</v>
      </c>
      <c r="C1010" s="23" t="s">
        <v>3554</v>
      </c>
      <c r="D1010" s="24">
        <v>43132</v>
      </c>
      <c r="E1010" s="23" t="s">
        <v>482</v>
      </c>
      <c r="F1010" s="23" t="s">
        <v>533</v>
      </c>
      <c r="G1010" s="23" t="s">
        <v>352</v>
      </c>
      <c r="H1010" s="25">
        <v>331200000</v>
      </c>
      <c r="I1010" s="25" t="e">
        <f>[10]!Tabla2[[#This Row],[Valor total estimado]]</f>
        <v>#REF!</v>
      </c>
      <c r="J1010" s="23" t="s">
        <v>347</v>
      </c>
      <c r="K1010" s="23" t="s">
        <v>45</v>
      </c>
      <c r="L1010" s="22" t="s">
        <v>3264</v>
      </c>
      <c r="M1010" s="22" t="s">
        <v>3265</v>
      </c>
      <c r="N1010" s="21" t="s">
        <v>3332</v>
      </c>
      <c r="O1010" s="26" t="s">
        <v>3266</v>
      </c>
      <c r="P1010" s="23" t="s">
        <v>3279</v>
      </c>
      <c r="Q1010" s="23" t="s">
        <v>3283</v>
      </c>
      <c r="R1010" s="23" t="s">
        <v>3361</v>
      </c>
      <c r="S1010" s="23">
        <v>220157001</v>
      </c>
      <c r="T1010" s="23" t="s">
        <v>3283</v>
      </c>
      <c r="U1010" s="22" t="s">
        <v>3362</v>
      </c>
      <c r="V1010" s="22"/>
      <c r="W1010" s="27"/>
      <c r="X1010" s="28"/>
      <c r="Y1010" s="23"/>
      <c r="Z1010" s="23"/>
      <c r="AA1010" s="29" t="str">
        <f t="shared" si="15"/>
        <v/>
      </c>
      <c r="AB1010" s="22"/>
      <c r="AC1010" s="22"/>
      <c r="AD1010" s="22"/>
      <c r="AE1010" s="22" t="s">
        <v>3333</v>
      </c>
      <c r="AF1010" s="23" t="s">
        <v>47</v>
      </c>
      <c r="AG1010" s="23"/>
    </row>
    <row r="1011" spans="1:33" s="20" customFormat="1" ht="63" customHeight="1" x14ac:dyDescent="0.2">
      <c r="A1011" s="21" t="s">
        <v>3370</v>
      </c>
      <c r="B1011" s="22">
        <v>86101810</v>
      </c>
      <c r="C1011" s="23" t="s">
        <v>3555</v>
      </c>
      <c r="D1011" s="24">
        <v>43101</v>
      </c>
      <c r="E1011" s="23" t="s">
        <v>482</v>
      </c>
      <c r="F1011" s="23" t="s">
        <v>620</v>
      </c>
      <c r="G1011" s="23" t="s">
        <v>352</v>
      </c>
      <c r="H1011" s="25">
        <v>25344000</v>
      </c>
      <c r="I1011" s="25" t="e">
        <f>[10]!Tabla2[[#This Row],[Valor total estimado]]</f>
        <v>#REF!</v>
      </c>
      <c r="J1011" s="23" t="s">
        <v>347</v>
      </c>
      <c r="K1011" s="23" t="s">
        <v>45</v>
      </c>
      <c r="L1011" s="22" t="s">
        <v>3264</v>
      </c>
      <c r="M1011" s="22" t="s">
        <v>3265</v>
      </c>
      <c r="N1011" s="21" t="s">
        <v>3332</v>
      </c>
      <c r="O1011" s="26" t="s">
        <v>3266</v>
      </c>
      <c r="P1011" s="23" t="s">
        <v>3279</v>
      </c>
      <c r="Q1011" s="23" t="s">
        <v>3283</v>
      </c>
      <c r="R1011" s="23" t="s">
        <v>3361</v>
      </c>
      <c r="S1011" s="23">
        <v>220157001</v>
      </c>
      <c r="T1011" s="23" t="s">
        <v>3283</v>
      </c>
      <c r="U1011" s="22" t="s">
        <v>3363</v>
      </c>
      <c r="V1011" s="22">
        <v>8012</v>
      </c>
      <c r="W1011" s="27" t="s">
        <v>3364</v>
      </c>
      <c r="X1011" s="28">
        <v>43126</v>
      </c>
      <c r="Y1011" s="23">
        <v>20180126</v>
      </c>
      <c r="Z1011" s="23">
        <v>4600008022</v>
      </c>
      <c r="AA1011" s="29">
        <f t="shared" si="15"/>
        <v>1</v>
      </c>
      <c r="AB1011" s="22" t="s">
        <v>3360</v>
      </c>
      <c r="AC1011" s="22" t="s">
        <v>317</v>
      </c>
      <c r="AD1011" s="22"/>
      <c r="AE1011" s="22" t="s">
        <v>3333</v>
      </c>
      <c r="AF1011" s="23" t="s">
        <v>47</v>
      </c>
      <c r="AG1011" s="23"/>
    </row>
    <row r="1012" spans="1:33" s="20" customFormat="1" ht="63" customHeight="1" x14ac:dyDescent="0.2">
      <c r="A1012" s="21" t="s">
        <v>3370</v>
      </c>
      <c r="B1012" s="22">
        <v>80111700</v>
      </c>
      <c r="C1012" s="23" t="s">
        <v>3556</v>
      </c>
      <c r="D1012" s="24">
        <v>43374</v>
      </c>
      <c r="E1012" s="23" t="s">
        <v>1457</v>
      </c>
      <c r="F1012" s="23" t="s">
        <v>780</v>
      </c>
      <c r="G1012" s="23" t="s">
        <v>352</v>
      </c>
      <c r="H1012" s="25">
        <v>23232000</v>
      </c>
      <c r="I1012" s="25" t="e">
        <f>[10]!Tabla2[[#This Row],[Valor total estimado]]</f>
        <v>#REF!</v>
      </c>
      <c r="J1012" s="23" t="s">
        <v>347</v>
      </c>
      <c r="K1012" s="23" t="s">
        <v>45</v>
      </c>
      <c r="L1012" s="22" t="s">
        <v>3264</v>
      </c>
      <c r="M1012" s="22" t="s">
        <v>3265</v>
      </c>
      <c r="N1012" s="21" t="s">
        <v>3332</v>
      </c>
      <c r="O1012" s="26" t="s">
        <v>3266</v>
      </c>
      <c r="P1012" s="23" t="s">
        <v>3279</v>
      </c>
      <c r="Q1012" s="23" t="s">
        <v>3283</v>
      </c>
      <c r="R1012" s="23" t="s">
        <v>3361</v>
      </c>
      <c r="S1012" s="23">
        <v>220157001</v>
      </c>
      <c r="T1012" s="23" t="s">
        <v>3283</v>
      </c>
      <c r="U1012" s="22" t="s">
        <v>3365</v>
      </c>
      <c r="V1012" s="22"/>
      <c r="W1012" s="27"/>
      <c r="X1012" s="28"/>
      <c r="Y1012" s="23"/>
      <c r="Z1012" s="23"/>
      <c r="AA1012" s="29" t="str">
        <f t="shared" si="15"/>
        <v/>
      </c>
      <c r="AB1012" s="22"/>
      <c r="AC1012" s="22"/>
      <c r="AD1012" s="22"/>
      <c r="AE1012" s="22" t="s">
        <v>3293</v>
      </c>
      <c r="AF1012" s="23" t="s">
        <v>47</v>
      </c>
      <c r="AG1012" s="23"/>
    </row>
    <row r="1013" spans="1:33" s="20" customFormat="1" ht="63" customHeight="1" x14ac:dyDescent="0.2">
      <c r="A1013" s="21" t="s">
        <v>3370</v>
      </c>
      <c r="B1013" s="22">
        <v>24122004</v>
      </c>
      <c r="C1013" s="23" t="s">
        <v>3557</v>
      </c>
      <c r="D1013" s="24">
        <v>43132</v>
      </c>
      <c r="E1013" s="23" t="s">
        <v>344</v>
      </c>
      <c r="F1013" s="23" t="s">
        <v>348</v>
      </c>
      <c r="G1013" s="23" t="s">
        <v>352</v>
      </c>
      <c r="H1013" s="25">
        <v>25441678100</v>
      </c>
      <c r="I1013" s="25">
        <v>25441678100</v>
      </c>
      <c r="J1013" s="23" t="s">
        <v>347</v>
      </c>
      <c r="K1013" s="23" t="s">
        <v>45</v>
      </c>
      <c r="L1013" s="22" t="s">
        <v>3264</v>
      </c>
      <c r="M1013" s="22" t="s">
        <v>3265</v>
      </c>
      <c r="N1013" s="21" t="s">
        <v>3366</v>
      </c>
      <c r="O1013" s="26" t="s">
        <v>3266</v>
      </c>
      <c r="P1013" s="23"/>
      <c r="Q1013" s="23"/>
      <c r="R1013" s="23"/>
      <c r="S1013" s="23"/>
      <c r="T1013" s="23"/>
      <c r="U1013" s="22"/>
      <c r="V1013" s="22"/>
      <c r="W1013" s="27"/>
      <c r="X1013" s="28"/>
      <c r="Y1013" s="23"/>
      <c r="Z1013" s="23"/>
      <c r="AA1013" s="29" t="str">
        <f t="shared" si="15"/>
        <v/>
      </c>
      <c r="AB1013" s="22"/>
      <c r="AC1013" s="22"/>
      <c r="AD1013" s="22"/>
      <c r="AE1013" s="22" t="s">
        <v>3306</v>
      </c>
      <c r="AF1013" s="23" t="s">
        <v>47</v>
      </c>
      <c r="AG1013" s="23"/>
    </row>
    <row r="1014" spans="1:33" s="20" customFormat="1" ht="63" customHeight="1" x14ac:dyDescent="0.2">
      <c r="A1014" s="21" t="s">
        <v>3370</v>
      </c>
      <c r="B1014" s="22">
        <v>55121502</v>
      </c>
      <c r="C1014" s="23" t="s">
        <v>3558</v>
      </c>
      <c r="D1014" s="24">
        <v>43282</v>
      </c>
      <c r="E1014" s="23" t="s">
        <v>342</v>
      </c>
      <c r="F1014" s="23" t="s">
        <v>353</v>
      </c>
      <c r="G1014" s="23" t="s">
        <v>352</v>
      </c>
      <c r="H1014" s="25">
        <v>15000000000</v>
      </c>
      <c r="I1014" s="25">
        <v>14247240000</v>
      </c>
      <c r="J1014" s="23" t="s">
        <v>347</v>
      </c>
      <c r="K1014" s="23" t="s">
        <v>45</v>
      </c>
      <c r="L1014" s="22" t="s">
        <v>3264</v>
      </c>
      <c r="M1014" s="22" t="s">
        <v>3265</v>
      </c>
      <c r="N1014" s="21" t="s">
        <v>3332</v>
      </c>
      <c r="O1014" s="26" t="s">
        <v>3266</v>
      </c>
      <c r="P1014" s="23" t="s">
        <v>3279</v>
      </c>
      <c r="Q1014" s="23" t="s">
        <v>3283</v>
      </c>
      <c r="R1014" s="23" t="s">
        <v>3367</v>
      </c>
      <c r="S1014" s="23" t="s">
        <v>3368</v>
      </c>
      <c r="T1014" s="23" t="s">
        <v>3283</v>
      </c>
      <c r="U1014" s="22" t="s">
        <v>3369</v>
      </c>
      <c r="V1014" s="22"/>
      <c r="W1014" s="27"/>
      <c r="X1014" s="28"/>
      <c r="Y1014" s="23"/>
      <c r="Z1014" s="23"/>
      <c r="AA1014" s="29" t="str">
        <f t="shared" si="15"/>
        <v/>
      </c>
      <c r="AB1014" s="22"/>
      <c r="AC1014" s="22"/>
      <c r="AD1014" s="22"/>
      <c r="AE1014" s="22" t="s">
        <v>3308</v>
      </c>
      <c r="AF1014" s="23" t="s">
        <v>47</v>
      </c>
      <c r="AG1014" s="23"/>
    </row>
    <row r="1015" spans="1:33" s="20" customFormat="1" ht="63" customHeight="1" x14ac:dyDescent="0.2">
      <c r="A1015" s="21" t="s">
        <v>3559</v>
      </c>
      <c r="B1015" s="22">
        <v>81112204</v>
      </c>
      <c r="C1015" s="23" t="s">
        <v>3560</v>
      </c>
      <c r="D1015" s="24">
        <v>42842</v>
      </c>
      <c r="E1015" s="23" t="s">
        <v>1346</v>
      </c>
      <c r="F1015" s="23" t="s">
        <v>504</v>
      </c>
      <c r="G1015" s="23" t="s">
        <v>352</v>
      </c>
      <c r="H1015" s="25">
        <v>178835618</v>
      </c>
      <c r="I1015" s="25">
        <v>121907618</v>
      </c>
      <c r="J1015" s="23" t="s">
        <v>49</v>
      </c>
      <c r="K1015" s="23" t="s">
        <v>346</v>
      </c>
      <c r="L1015" s="22" t="s">
        <v>3561</v>
      </c>
      <c r="M1015" s="22" t="s">
        <v>3562</v>
      </c>
      <c r="N1015" s="21" t="s">
        <v>3563</v>
      </c>
      <c r="O1015" s="26" t="s">
        <v>3564</v>
      </c>
      <c r="P1015" s="23" t="s">
        <v>3565</v>
      </c>
      <c r="Q1015" s="23" t="s">
        <v>3566</v>
      </c>
      <c r="R1015" s="23" t="s">
        <v>3567</v>
      </c>
      <c r="S1015" s="23" t="s">
        <v>3568</v>
      </c>
      <c r="T1015" s="23" t="s">
        <v>3566</v>
      </c>
      <c r="U1015" s="22" t="s">
        <v>3566</v>
      </c>
      <c r="V1015" s="22">
        <v>6373</v>
      </c>
      <c r="W1015" s="27">
        <v>6373</v>
      </c>
      <c r="X1015" s="28">
        <v>42821</v>
      </c>
      <c r="Y1015" s="23" t="s">
        <v>3569</v>
      </c>
      <c r="Z1015" s="23">
        <v>4600006653</v>
      </c>
      <c r="AA1015" s="29">
        <f t="shared" si="15"/>
        <v>1</v>
      </c>
      <c r="AB1015" s="22" t="s">
        <v>3570</v>
      </c>
      <c r="AC1015" s="22" t="s">
        <v>317</v>
      </c>
      <c r="AD1015" s="22"/>
      <c r="AE1015" s="22" t="s">
        <v>3561</v>
      </c>
      <c r="AF1015" s="23" t="s">
        <v>47</v>
      </c>
      <c r="AG1015" s="23" t="s">
        <v>319</v>
      </c>
    </row>
    <row r="1016" spans="1:33" s="20" customFormat="1" ht="63" customHeight="1" x14ac:dyDescent="0.2">
      <c r="A1016" s="21" t="s">
        <v>3559</v>
      </c>
      <c r="B1016" s="22">
        <v>78141500</v>
      </c>
      <c r="C1016" s="23" t="s">
        <v>3571</v>
      </c>
      <c r="D1016" s="24">
        <v>42887</v>
      </c>
      <c r="E1016" s="23" t="s">
        <v>340</v>
      </c>
      <c r="F1016" s="23" t="s">
        <v>2875</v>
      </c>
      <c r="G1016" s="23" t="s">
        <v>352</v>
      </c>
      <c r="H1016" s="25">
        <v>30000000</v>
      </c>
      <c r="I1016" s="25">
        <v>30000000</v>
      </c>
      <c r="J1016" s="23" t="s">
        <v>49</v>
      </c>
      <c r="K1016" s="23" t="s">
        <v>346</v>
      </c>
      <c r="L1016" s="22" t="s">
        <v>3572</v>
      </c>
      <c r="M1016" s="22" t="s">
        <v>3573</v>
      </c>
      <c r="N1016" s="21" t="s">
        <v>3574</v>
      </c>
      <c r="O1016" s="26" t="s">
        <v>3575</v>
      </c>
      <c r="P1016" s="23"/>
      <c r="Q1016" s="23" t="s">
        <v>3576</v>
      </c>
      <c r="R1016" s="23" t="s">
        <v>3576</v>
      </c>
      <c r="S1016" s="23" t="s">
        <v>45</v>
      </c>
      <c r="T1016" s="23"/>
      <c r="U1016" s="22"/>
      <c r="V1016" s="22"/>
      <c r="W1016" s="27"/>
      <c r="X1016" s="28"/>
      <c r="Y1016" s="23"/>
      <c r="Z1016" s="23"/>
      <c r="AA1016" s="29" t="str">
        <f t="shared" si="15"/>
        <v/>
      </c>
      <c r="AB1016" s="22"/>
      <c r="AC1016" s="22"/>
      <c r="AD1016" s="22" t="s">
        <v>3577</v>
      </c>
      <c r="AE1016" s="22" t="s">
        <v>3572</v>
      </c>
      <c r="AF1016" s="23" t="s">
        <v>47</v>
      </c>
      <c r="AG1016" s="23" t="s">
        <v>319</v>
      </c>
    </row>
    <row r="1017" spans="1:33" s="20" customFormat="1" ht="63" customHeight="1" x14ac:dyDescent="0.2">
      <c r="A1017" s="21" t="s">
        <v>3559</v>
      </c>
      <c r="B1017" s="22">
        <v>78141500</v>
      </c>
      <c r="C1017" s="23" t="s">
        <v>3578</v>
      </c>
      <c r="D1017" s="24">
        <v>43252</v>
      </c>
      <c r="E1017" s="23" t="s">
        <v>817</v>
      </c>
      <c r="F1017" s="23" t="s">
        <v>2875</v>
      </c>
      <c r="G1017" s="23" t="s">
        <v>352</v>
      </c>
      <c r="H1017" s="25">
        <v>60000000</v>
      </c>
      <c r="I1017" s="25">
        <v>60000000</v>
      </c>
      <c r="J1017" s="23" t="s">
        <v>347</v>
      </c>
      <c r="K1017" s="23" t="s">
        <v>45</v>
      </c>
      <c r="L1017" s="22" t="s">
        <v>3572</v>
      </c>
      <c r="M1017" s="22" t="s">
        <v>3573</v>
      </c>
      <c r="N1017" s="21" t="s">
        <v>3574</v>
      </c>
      <c r="O1017" s="26" t="s">
        <v>3575</v>
      </c>
      <c r="P1017" s="23"/>
      <c r="Q1017" s="23" t="s">
        <v>3576</v>
      </c>
      <c r="R1017" s="23" t="s">
        <v>3576</v>
      </c>
      <c r="S1017" s="23" t="s">
        <v>45</v>
      </c>
      <c r="T1017" s="23"/>
      <c r="U1017" s="22"/>
      <c r="V1017" s="22"/>
      <c r="W1017" s="27"/>
      <c r="X1017" s="28"/>
      <c r="Y1017" s="23"/>
      <c r="Z1017" s="23"/>
      <c r="AA1017" s="29" t="str">
        <f t="shared" si="15"/>
        <v/>
      </c>
      <c r="AB1017" s="22"/>
      <c r="AC1017" s="22"/>
      <c r="AD1017" s="22" t="s">
        <v>3579</v>
      </c>
      <c r="AE1017" s="22" t="s">
        <v>3572</v>
      </c>
      <c r="AF1017" s="23" t="s">
        <v>47</v>
      </c>
      <c r="AG1017" s="23" t="s">
        <v>319</v>
      </c>
    </row>
    <row r="1018" spans="1:33" s="20" customFormat="1" ht="63" customHeight="1" x14ac:dyDescent="0.2">
      <c r="A1018" s="21" t="s">
        <v>3559</v>
      </c>
      <c r="B1018" s="22">
        <v>50111500</v>
      </c>
      <c r="C1018" s="23" t="s">
        <v>3580</v>
      </c>
      <c r="D1018" s="24">
        <v>43221</v>
      </c>
      <c r="E1018" s="23" t="s">
        <v>340</v>
      </c>
      <c r="F1018" s="23" t="s">
        <v>483</v>
      </c>
      <c r="G1018" s="23" t="s">
        <v>1472</v>
      </c>
      <c r="H1018" s="25">
        <v>70000000</v>
      </c>
      <c r="I1018" s="25">
        <v>20000000</v>
      </c>
      <c r="J1018" s="23" t="s">
        <v>49</v>
      </c>
      <c r="K1018" s="23" t="s">
        <v>346</v>
      </c>
      <c r="L1018" s="22" t="s">
        <v>3572</v>
      </c>
      <c r="M1018" s="22" t="s">
        <v>3573</v>
      </c>
      <c r="N1018" s="21" t="s">
        <v>3581</v>
      </c>
      <c r="O1018" s="26" t="s">
        <v>3575</v>
      </c>
      <c r="P1018" s="23"/>
      <c r="Q1018" s="23" t="s">
        <v>3576</v>
      </c>
      <c r="R1018" s="23" t="s">
        <v>3576</v>
      </c>
      <c r="S1018" s="23" t="s">
        <v>45</v>
      </c>
      <c r="T1018" s="23"/>
      <c r="U1018" s="22"/>
      <c r="V1018" s="22"/>
      <c r="W1018" s="27"/>
      <c r="X1018" s="28"/>
      <c r="Y1018" s="23"/>
      <c r="Z1018" s="23"/>
      <c r="AA1018" s="29" t="str">
        <f t="shared" si="15"/>
        <v/>
      </c>
      <c r="AB1018" s="22"/>
      <c r="AC1018" s="22"/>
      <c r="AD1018" s="22" t="s">
        <v>3582</v>
      </c>
      <c r="AE1018" s="22" t="s">
        <v>3572</v>
      </c>
      <c r="AF1018" s="23" t="s">
        <v>47</v>
      </c>
      <c r="AG1018" s="23" t="s">
        <v>319</v>
      </c>
    </row>
    <row r="1019" spans="1:33" s="20" customFormat="1" ht="63" customHeight="1" x14ac:dyDescent="0.2">
      <c r="A1019" s="21" t="s">
        <v>3559</v>
      </c>
      <c r="B1019" s="22">
        <v>93151500</v>
      </c>
      <c r="C1019" s="23" t="s">
        <v>3583</v>
      </c>
      <c r="D1019" s="24">
        <v>42917</v>
      </c>
      <c r="E1019" s="23" t="s">
        <v>817</v>
      </c>
      <c r="F1019" s="23" t="s">
        <v>353</v>
      </c>
      <c r="G1019" s="23" t="s">
        <v>1472</v>
      </c>
      <c r="H1019" s="25">
        <v>300000000</v>
      </c>
      <c r="I1019" s="25">
        <v>300000000</v>
      </c>
      <c r="J1019" s="23" t="s">
        <v>347</v>
      </c>
      <c r="K1019" s="23" t="s">
        <v>45</v>
      </c>
      <c r="L1019" s="22" t="s">
        <v>3584</v>
      </c>
      <c r="M1019" s="22" t="s">
        <v>3585</v>
      </c>
      <c r="N1019" s="21" t="s">
        <v>3586</v>
      </c>
      <c r="O1019" s="26" t="s">
        <v>3587</v>
      </c>
      <c r="P1019" s="23" t="s">
        <v>3588</v>
      </c>
      <c r="Q1019" s="23" t="s">
        <v>3589</v>
      </c>
      <c r="R1019" s="23"/>
      <c r="S1019" s="23" t="s">
        <v>3590</v>
      </c>
      <c r="T1019" s="23"/>
      <c r="U1019" s="22"/>
      <c r="V1019" s="22"/>
      <c r="W1019" s="27"/>
      <c r="X1019" s="28"/>
      <c r="Y1019" s="23"/>
      <c r="Z1019" s="23"/>
      <c r="AA1019" s="29" t="str">
        <f t="shared" si="15"/>
        <v/>
      </c>
      <c r="AB1019" s="22"/>
      <c r="AC1019" s="22"/>
      <c r="AD1019" s="22"/>
      <c r="AE1019" s="22" t="s">
        <v>3584</v>
      </c>
      <c r="AF1019" s="23" t="s">
        <v>47</v>
      </c>
      <c r="AG1019" s="23" t="s">
        <v>319</v>
      </c>
    </row>
    <row r="1020" spans="1:33" s="20" customFormat="1" ht="63" customHeight="1" x14ac:dyDescent="0.2">
      <c r="A1020" s="21" t="s">
        <v>3559</v>
      </c>
      <c r="B1020" s="22">
        <v>93151500</v>
      </c>
      <c r="C1020" s="23" t="s">
        <v>3591</v>
      </c>
      <c r="D1020" s="24">
        <v>43282</v>
      </c>
      <c r="E1020" s="23" t="s">
        <v>342</v>
      </c>
      <c r="F1020" s="23" t="s">
        <v>353</v>
      </c>
      <c r="G1020" s="23" t="s">
        <v>1472</v>
      </c>
      <c r="H1020" s="25">
        <v>129060293</v>
      </c>
      <c r="I1020" s="25">
        <v>129060293</v>
      </c>
      <c r="J1020" s="23" t="s">
        <v>347</v>
      </c>
      <c r="K1020" s="23" t="s">
        <v>45</v>
      </c>
      <c r="L1020" s="22" t="s">
        <v>3584</v>
      </c>
      <c r="M1020" s="22" t="s">
        <v>3592</v>
      </c>
      <c r="N1020" s="21" t="s">
        <v>3593</v>
      </c>
      <c r="O1020" s="26" t="s">
        <v>3587</v>
      </c>
      <c r="P1020" s="23" t="s">
        <v>3594</v>
      </c>
      <c r="Q1020" s="23" t="s">
        <v>3595</v>
      </c>
      <c r="R1020" s="23" t="s">
        <v>3594</v>
      </c>
      <c r="S1020" s="23" t="s">
        <v>3596</v>
      </c>
      <c r="T1020" s="23"/>
      <c r="U1020" s="22"/>
      <c r="V1020" s="22"/>
      <c r="W1020" s="27"/>
      <c r="X1020" s="28"/>
      <c r="Y1020" s="23"/>
      <c r="Z1020" s="23"/>
      <c r="AA1020" s="29" t="str">
        <f t="shared" si="15"/>
        <v/>
      </c>
      <c r="AB1020" s="22"/>
      <c r="AC1020" s="22"/>
      <c r="AD1020" s="22"/>
      <c r="AE1020" s="22" t="s">
        <v>3584</v>
      </c>
      <c r="AF1020" s="23" t="s">
        <v>47</v>
      </c>
      <c r="AG1020" s="23" t="s">
        <v>319</v>
      </c>
    </row>
    <row r="1021" spans="1:33" s="20" customFormat="1" ht="63" customHeight="1" x14ac:dyDescent="0.2">
      <c r="A1021" s="21" t="s">
        <v>3559</v>
      </c>
      <c r="B1021" s="22">
        <v>92101500</v>
      </c>
      <c r="C1021" s="23" t="s">
        <v>3597</v>
      </c>
      <c r="D1021" s="24">
        <v>42941</v>
      </c>
      <c r="E1021" s="23" t="s">
        <v>341</v>
      </c>
      <c r="F1021" s="23" t="s">
        <v>448</v>
      </c>
      <c r="G1021" s="23" t="s">
        <v>1472</v>
      </c>
      <c r="H1021" s="25">
        <v>469908333</v>
      </c>
      <c r="I1021" s="25">
        <v>156636111</v>
      </c>
      <c r="J1021" s="23" t="s">
        <v>49</v>
      </c>
      <c r="K1021" s="23" t="s">
        <v>346</v>
      </c>
      <c r="L1021" s="22" t="s">
        <v>3561</v>
      </c>
      <c r="M1021" s="22" t="s">
        <v>3562</v>
      </c>
      <c r="N1021" s="21" t="s">
        <v>3598</v>
      </c>
      <c r="O1021" s="26"/>
      <c r="P1021" s="23" t="s">
        <v>3565</v>
      </c>
      <c r="Q1021" s="23" t="s">
        <v>3599</v>
      </c>
      <c r="R1021" s="23" t="s">
        <v>3600</v>
      </c>
      <c r="S1021" s="23" t="s">
        <v>3601</v>
      </c>
      <c r="T1021" s="23" t="s">
        <v>3599</v>
      </c>
      <c r="U1021" s="22" t="s">
        <v>3599</v>
      </c>
      <c r="V1021" s="22">
        <v>6434</v>
      </c>
      <c r="W1021" s="27">
        <v>6434</v>
      </c>
      <c r="X1021" s="28">
        <v>42930</v>
      </c>
      <c r="Y1021" s="23"/>
      <c r="Z1021" s="23">
        <v>4600007048</v>
      </c>
      <c r="AA1021" s="29" t="str">
        <f t="shared" si="15"/>
        <v>Información incompleta</v>
      </c>
      <c r="AB1021" s="22" t="s">
        <v>3602</v>
      </c>
      <c r="AC1021" s="22" t="s">
        <v>317</v>
      </c>
      <c r="AD1021" s="22"/>
      <c r="AE1021" s="22" t="s">
        <v>3561</v>
      </c>
      <c r="AF1021" s="23" t="s">
        <v>47</v>
      </c>
      <c r="AG1021" s="23" t="s">
        <v>319</v>
      </c>
    </row>
    <row r="1022" spans="1:33" s="20" customFormat="1" ht="63" customHeight="1" x14ac:dyDescent="0.2">
      <c r="A1022" s="21" t="s">
        <v>3559</v>
      </c>
      <c r="B1022" s="22" t="s">
        <v>3603</v>
      </c>
      <c r="C1022" s="23" t="s">
        <v>3604</v>
      </c>
      <c r="D1022" s="24">
        <v>43191</v>
      </c>
      <c r="E1022" s="23" t="s">
        <v>344</v>
      </c>
      <c r="F1022" s="23" t="s">
        <v>677</v>
      </c>
      <c r="G1022" s="23" t="s">
        <v>1472</v>
      </c>
      <c r="H1022" s="25">
        <v>2900000000</v>
      </c>
      <c r="I1022" s="25">
        <v>2900000000</v>
      </c>
      <c r="J1022" s="23" t="s">
        <v>347</v>
      </c>
      <c r="K1022" s="23" t="s">
        <v>45</v>
      </c>
      <c r="L1022" s="22" t="s">
        <v>3605</v>
      </c>
      <c r="M1022" s="22" t="s">
        <v>3592</v>
      </c>
      <c r="N1022" s="21" t="s">
        <v>3606</v>
      </c>
      <c r="O1022" s="26" t="s">
        <v>3607</v>
      </c>
      <c r="P1022" s="23" t="s">
        <v>3608</v>
      </c>
      <c r="Q1022" s="23" t="s">
        <v>3609</v>
      </c>
      <c r="R1022" s="23" t="s">
        <v>3610</v>
      </c>
      <c r="S1022" s="23" t="s">
        <v>3611</v>
      </c>
      <c r="T1022" s="23" t="s">
        <v>3609</v>
      </c>
      <c r="U1022" s="22" t="s">
        <v>3612</v>
      </c>
      <c r="V1022" s="22"/>
      <c r="W1022" s="27"/>
      <c r="X1022" s="28"/>
      <c r="Y1022" s="23"/>
      <c r="Z1022" s="23"/>
      <c r="AA1022" s="29" t="str">
        <f t="shared" si="15"/>
        <v/>
      </c>
      <c r="AB1022" s="22"/>
      <c r="AC1022" s="22"/>
      <c r="AD1022" s="22"/>
      <c r="AE1022" s="22" t="s">
        <v>3605</v>
      </c>
      <c r="AF1022" s="23" t="s">
        <v>47</v>
      </c>
      <c r="AG1022" s="23" t="s">
        <v>319</v>
      </c>
    </row>
    <row r="1023" spans="1:33" s="20" customFormat="1" ht="63" customHeight="1" x14ac:dyDescent="0.2">
      <c r="A1023" s="21" t="s">
        <v>3559</v>
      </c>
      <c r="B1023" s="22" t="s">
        <v>3613</v>
      </c>
      <c r="C1023" s="23" t="s">
        <v>3614</v>
      </c>
      <c r="D1023" s="24">
        <v>43049</v>
      </c>
      <c r="E1023" s="23" t="s">
        <v>340</v>
      </c>
      <c r="F1023" s="23" t="s">
        <v>2875</v>
      </c>
      <c r="G1023" s="23" t="s">
        <v>1472</v>
      </c>
      <c r="H1023" s="25">
        <v>1500000000</v>
      </c>
      <c r="I1023" s="25">
        <v>1000000000</v>
      </c>
      <c r="J1023" s="23" t="s">
        <v>49</v>
      </c>
      <c r="K1023" s="23" t="s">
        <v>346</v>
      </c>
      <c r="L1023" s="22" t="s">
        <v>3605</v>
      </c>
      <c r="M1023" s="22" t="s">
        <v>3592</v>
      </c>
      <c r="N1023" s="21" t="s">
        <v>3606</v>
      </c>
      <c r="O1023" s="26" t="s">
        <v>3607</v>
      </c>
      <c r="P1023" s="23" t="s">
        <v>3608</v>
      </c>
      <c r="Q1023" s="23" t="s">
        <v>3615</v>
      </c>
      <c r="R1023" s="23" t="s">
        <v>3616</v>
      </c>
      <c r="S1023" s="23" t="s">
        <v>3617</v>
      </c>
      <c r="T1023" s="23" t="s">
        <v>3615</v>
      </c>
      <c r="U1023" s="22"/>
      <c r="V1023" s="22">
        <v>7730</v>
      </c>
      <c r="W1023" s="27">
        <v>7730</v>
      </c>
      <c r="X1023" s="28">
        <v>43033</v>
      </c>
      <c r="Y1023" s="23" t="s">
        <v>3618</v>
      </c>
      <c r="Z1023" s="23">
        <v>4600007716</v>
      </c>
      <c r="AA1023" s="29">
        <f t="shared" si="15"/>
        <v>1</v>
      </c>
      <c r="AB1023" s="22" t="s">
        <v>3619</v>
      </c>
      <c r="AC1023" s="22" t="s">
        <v>317</v>
      </c>
      <c r="AD1023" s="22"/>
      <c r="AE1023" s="22" t="s">
        <v>3605</v>
      </c>
      <c r="AF1023" s="23" t="s">
        <v>47</v>
      </c>
      <c r="AG1023" s="23" t="s">
        <v>319</v>
      </c>
    </row>
    <row r="1024" spans="1:33" s="20" customFormat="1" ht="63" customHeight="1" x14ac:dyDescent="0.2">
      <c r="A1024" s="21" t="s">
        <v>3559</v>
      </c>
      <c r="B1024" s="22" t="s">
        <v>3613</v>
      </c>
      <c r="C1024" s="23" t="s">
        <v>3620</v>
      </c>
      <c r="D1024" s="24">
        <v>43282</v>
      </c>
      <c r="E1024" s="23" t="s">
        <v>817</v>
      </c>
      <c r="F1024" s="23" t="s">
        <v>2875</v>
      </c>
      <c r="G1024" s="23" t="s">
        <v>1472</v>
      </c>
      <c r="H1024" s="25">
        <v>500000000</v>
      </c>
      <c r="I1024" s="25">
        <v>500000000</v>
      </c>
      <c r="J1024" s="23" t="s">
        <v>347</v>
      </c>
      <c r="K1024" s="23" t="s">
        <v>45</v>
      </c>
      <c r="L1024" s="22" t="s">
        <v>3605</v>
      </c>
      <c r="M1024" s="22" t="s">
        <v>3592</v>
      </c>
      <c r="N1024" s="21" t="s">
        <v>3606</v>
      </c>
      <c r="O1024" s="26" t="s">
        <v>3607</v>
      </c>
      <c r="P1024" s="23" t="s">
        <v>3608</v>
      </c>
      <c r="Q1024" s="23" t="s">
        <v>3615</v>
      </c>
      <c r="R1024" s="23" t="s">
        <v>3616</v>
      </c>
      <c r="S1024" s="23" t="s">
        <v>3617</v>
      </c>
      <c r="T1024" s="23" t="s">
        <v>3615</v>
      </c>
      <c r="U1024" s="22"/>
      <c r="V1024" s="22"/>
      <c r="W1024" s="27"/>
      <c r="X1024" s="28"/>
      <c r="Y1024" s="23"/>
      <c r="Z1024" s="23"/>
      <c r="AA1024" s="29" t="str">
        <f t="shared" si="15"/>
        <v/>
      </c>
      <c r="AB1024" s="22"/>
      <c r="AC1024" s="22"/>
      <c r="AD1024" s="22"/>
      <c r="AE1024" s="22" t="s">
        <v>3605</v>
      </c>
      <c r="AF1024" s="23" t="s">
        <v>47</v>
      </c>
      <c r="AG1024" s="23" t="s">
        <v>319</v>
      </c>
    </row>
    <row r="1025" spans="1:33" s="20" customFormat="1" ht="63" customHeight="1" x14ac:dyDescent="0.2">
      <c r="A1025" s="21" t="s">
        <v>3559</v>
      </c>
      <c r="B1025" s="22">
        <v>92111800</v>
      </c>
      <c r="C1025" s="23" t="s">
        <v>3621</v>
      </c>
      <c r="D1025" s="24">
        <v>43049</v>
      </c>
      <c r="E1025" s="23" t="s">
        <v>340</v>
      </c>
      <c r="F1025" s="23" t="s">
        <v>2875</v>
      </c>
      <c r="G1025" s="23" t="s">
        <v>1472</v>
      </c>
      <c r="H1025" s="25">
        <v>240000000</v>
      </c>
      <c r="I1025" s="25">
        <v>200000000</v>
      </c>
      <c r="J1025" s="23" t="s">
        <v>49</v>
      </c>
      <c r="K1025" s="23" t="s">
        <v>346</v>
      </c>
      <c r="L1025" s="22" t="s">
        <v>3605</v>
      </c>
      <c r="M1025" s="22" t="s">
        <v>3592</v>
      </c>
      <c r="N1025" s="21" t="s">
        <v>3606</v>
      </c>
      <c r="O1025" s="26" t="s">
        <v>3607</v>
      </c>
      <c r="P1025" s="23" t="s">
        <v>3608</v>
      </c>
      <c r="Q1025" s="23" t="s">
        <v>3615</v>
      </c>
      <c r="R1025" s="23" t="s">
        <v>3616</v>
      </c>
      <c r="S1025" s="23" t="s">
        <v>3622</v>
      </c>
      <c r="T1025" s="23" t="s">
        <v>3615</v>
      </c>
      <c r="U1025" s="22"/>
      <c r="V1025" s="22">
        <v>7751</v>
      </c>
      <c r="W1025" s="27">
        <v>7751</v>
      </c>
      <c r="X1025" s="28">
        <v>43033</v>
      </c>
      <c r="Y1025" s="23" t="s">
        <v>3623</v>
      </c>
      <c r="Z1025" s="23">
        <v>4600007830</v>
      </c>
      <c r="AA1025" s="29">
        <f t="shared" si="15"/>
        <v>1</v>
      </c>
      <c r="AB1025" s="22" t="s">
        <v>3624</v>
      </c>
      <c r="AC1025" s="22" t="s">
        <v>317</v>
      </c>
      <c r="AD1025" s="22"/>
      <c r="AE1025" s="22" t="s">
        <v>3605</v>
      </c>
      <c r="AF1025" s="23" t="s">
        <v>47</v>
      </c>
      <c r="AG1025" s="23" t="s">
        <v>319</v>
      </c>
    </row>
    <row r="1026" spans="1:33" s="20" customFormat="1" ht="63" customHeight="1" x14ac:dyDescent="0.2">
      <c r="A1026" s="21" t="s">
        <v>3559</v>
      </c>
      <c r="B1026" s="22">
        <v>92111800</v>
      </c>
      <c r="C1026" s="23" t="s">
        <v>3621</v>
      </c>
      <c r="D1026" s="24">
        <v>43313</v>
      </c>
      <c r="E1026" s="23" t="s">
        <v>342</v>
      </c>
      <c r="F1026" s="23" t="s">
        <v>2875</v>
      </c>
      <c r="G1026" s="23" t="s">
        <v>1472</v>
      </c>
      <c r="H1026" s="25">
        <v>100000000</v>
      </c>
      <c r="I1026" s="25">
        <v>100000000</v>
      </c>
      <c r="J1026" s="23" t="s">
        <v>347</v>
      </c>
      <c r="K1026" s="23" t="s">
        <v>45</v>
      </c>
      <c r="L1026" s="22" t="s">
        <v>3605</v>
      </c>
      <c r="M1026" s="22" t="s">
        <v>3592</v>
      </c>
      <c r="N1026" s="21" t="s">
        <v>3606</v>
      </c>
      <c r="O1026" s="26" t="s">
        <v>3607</v>
      </c>
      <c r="P1026" s="23" t="s">
        <v>3608</v>
      </c>
      <c r="Q1026" s="23" t="s">
        <v>3615</v>
      </c>
      <c r="R1026" s="23" t="s">
        <v>3616</v>
      </c>
      <c r="S1026" s="23" t="s">
        <v>3622</v>
      </c>
      <c r="T1026" s="23" t="s">
        <v>3615</v>
      </c>
      <c r="U1026" s="22"/>
      <c r="V1026" s="22"/>
      <c r="W1026" s="27"/>
      <c r="X1026" s="28"/>
      <c r="Y1026" s="23"/>
      <c r="Z1026" s="23"/>
      <c r="AA1026" s="29" t="str">
        <f t="shared" si="15"/>
        <v/>
      </c>
      <c r="AB1026" s="22"/>
      <c r="AC1026" s="22"/>
      <c r="AD1026" s="22"/>
      <c r="AE1026" s="22" t="s">
        <v>3605</v>
      </c>
      <c r="AF1026" s="23" t="s">
        <v>47</v>
      </c>
      <c r="AG1026" s="23" t="s">
        <v>319</v>
      </c>
    </row>
    <row r="1027" spans="1:33" s="20" customFormat="1" ht="63" customHeight="1" x14ac:dyDescent="0.2">
      <c r="A1027" s="21" t="s">
        <v>3559</v>
      </c>
      <c r="B1027" s="22"/>
      <c r="C1027" s="23" t="s">
        <v>3625</v>
      </c>
      <c r="D1027" s="24">
        <v>43132</v>
      </c>
      <c r="E1027" s="23" t="s">
        <v>340</v>
      </c>
      <c r="F1027" s="23" t="s">
        <v>3626</v>
      </c>
      <c r="G1027" s="23" t="s">
        <v>1472</v>
      </c>
      <c r="H1027" s="25">
        <v>173000000</v>
      </c>
      <c r="I1027" s="25">
        <v>173000000</v>
      </c>
      <c r="J1027" s="23" t="s">
        <v>347</v>
      </c>
      <c r="K1027" s="23" t="s">
        <v>45</v>
      </c>
      <c r="L1027" s="22" t="s">
        <v>3605</v>
      </c>
      <c r="M1027" s="22" t="s">
        <v>3592</v>
      </c>
      <c r="N1027" s="21" t="s">
        <v>3606</v>
      </c>
      <c r="O1027" s="26" t="s">
        <v>3607</v>
      </c>
      <c r="P1027" s="23" t="s">
        <v>3608</v>
      </c>
      <c r="Q1027" s="23" t="s">
        <v>3615</v>
      </c>
      <c r="R1027" s="23" t="s">
        <v>3616</v>
      </c>
      <c r="S1027" s="23" t="s">
        <v>3622</v>
      </c>
      <c r="T1027" s="23" t="s">
        <v>3615</v>
      </c>
      <c r="U1027" s="22"/>
      <c r="V1027" s="22"/>
      <c r="W1027" s="27"/>
      <c r="X1027" s="28"/>
      <c r="Y1027" s="23"/>
      <c r="Z1027" s="23"/>
      <c r="AA1027" s="29" t="str">
        <f t="shared" si="15"/>
        <v/>
      </c>
      <c r="AB1027" s="22"/>
      <c r="AC1027" s="22"/>
      <c r="AD1027" s="22"/>
      <c r="AE1027" s="22" t="s">
        <v>3605</v>
      </c>
      <c r="AF1027" s="23" t="s">
        <v>47</v>
      </c>
      <c r="AG1027" s="23" t="s">
        <v>319</v>
      </c>
    </row>
    <row r="1028" spans="1:33" s="20" customFormat="1" ht="63" customHeight="1" x14ac:dyDescent="0.2">
      <c r="A1028" s="21" t="s">
        <v>3559</v>
      </c>
      <c r="B1028" s="22" t="s">
        <v>3603</v>
      </c>
      <c r="C1028" s="23" t="s">
        <v>3627</v>
      </c>
      <c r="D1028" s="24">
        <v>42859</v>
      </c>
      <c r="E1028" s="23" t="s">
        <v>1369</v>
      </c>
      <c r="F1028" s="23" t="s">
        <v>353</v>
      </c>
      <c r="G1028" s="23" t="s">
        <v>1472</v>
      </c>
      <c r="H1028" s="25">
        <v>9019927066</v>
      </c>
      <c r="I1028" s="25">
        <v>1000000000</v>
      </c>
      <c r="J1028" s="23" t="s">
        <v>49</v>
      </c>
      <c r="K1028" s="23" t="s">
        <v>346</v>
      </c>
      <c r="L1028" s="22" t="s">
        <v>3605</v>
      </c>
      <c r="M1028" s="22" t="s">
        <v>3592</v>
      </c>
      <c r="N1028" s="21" t="s">
        <v>3606</v>
      </c>
      <c r="O1028" s="26" t="s">
        <v>3607</v>
      </c>
      <c r="P1028" s="23" t="s">
        <v>3608</v>
      </c>
      <c r="Q1028" s="23" t="s">
        <v>3609</v>
      </c>
      <c r="R1028" s="23" t="s">
        <v>3610</v>
      </c>
      <c r="S1028" s="23" t="s">
        <v>3622</v>
      </c>
      <c r="T1028" s="23" t="s">
        <v>3609</v>
      </c>
      <c r="U1028" s="22" t="s">
        <v>3612</v>
      </c>
      <c r="V1028" s="22">
        <v>6718</v>
      </c>
      <c r="W1028" s="27">
        <v>6718</v>
      </c>
      <c r="X1028" s="28">
        <v>42821</v>
      </c>
      <c r="Y1028" s="23" t="s">
        <v>3628</v>
      </c>
      <c r="Z1028" s="23">
        <v>4600006649</v>
      </c>
      <c r="AA1028" s="29">
        <f t="shared" si="15"/>
        <v>1</v>
      </c>
      <c r="AB1028" s="22" t="s">
        <v>3629</v>
      </c>
      <c r="AC1028" s="22" t="s">
        <v>317</v>
      </c>
      <c r="AD1028" s="22"/>
      <c r="AE1028" s="22" t="s">
        <v>3605</v>
      </c>
      <c r="AF1028" s="23" t="s">
        <v>47</v>
      </c>
      <c r="AG1028" s="23" t="s">
        <v>319</v>
      </c>
    </row>
    <row r="1029" spans="1:33" s="20" customFormat="1" ht="63" customHeight="1" x14ac:dyDescent="0.2">
      <c r="A1029" s="21" t="s">
        <v>3559</v>
      </c>
      <c r="B1029" s="22">
        <v>15101500</v>
      </c>
      <c r="C1029" s="23" t="s">
        <v>3630</v>
      </c>
      <c r="D1029" s="24">
        <v>42902</v>
      </c>
      <c r="E1029" s="23" t="s">
        <v>345</v>
      </c>
      <c r="F1029" s="23" t="s">
        <v>348</v>
      </c>
      <c r="G1029" s="23" t="s">
        <v>1472</v>
      </c>
      <c r="H1029" s="25">
        <v>1420000000</v>
      </c>
      <c r="I1029" s="25">
        <v>200000000</v>
      </c>
      <c r="J1029" s="23" t="s">
        <v>49</v>
      </c>
      <c r="K1029" s="23" t="s">
        <v>346</v>
      </c>
      <c r="L1029" s="22" t="s">
        <v>3605</v>
      </c>
      <c r="M1029" s="22" t="s">
        <v>3592</v>
      </c>
      <c r="N1029" s="21" t="s">
        <v>3606</v>
      </c>
      <c r="O1029" s="26" t="s">
        <v>3607</v>
      </c>
      <c r="P1029" s="23" t="s">
        <v>3608</v>
      </c>
      <c r="Q1029" s="23" t="s">
        <v>3615</v>
      </c>
      <c r="R1029" s="23" t="s">
        <v>3616</v>
      </c>
      <c r="S1029" s="23" t="s">
        <v>3617</v>
      </c>
      <c r="T1029" s="23" t="s">
        <v>3615</v>
      </c>
      <c r="U1029" s="22" t="s">
        <v>3631</v>
      </c>
      <c r="V1029" s="22">
        <v>7032</v>
      </c>
      <c r="W1029" s="27">
        <v>7032</v>
      </c>
      <c r="X1029" s="28">
        <v>42902</v>
      </c>
      <c r="Y1029" s="23" t="s">
        <v>3632</v>
      </c>
      <c r="Z1029" s="23">
        <v>4600006924</v>
      </c>
      <c r="AA1029" s="29">
        <f t="shared" si="15"/>
        <v>1</v>
      </c>
      <c r="AB1029" s="22" t="s">
        <v>3633</v>
      </c>
      <c r="AC1029" s="22" t="s">
        <v>317</v>
      </c>
      <c r="AD1029" s="22"/>
      <c r="AE1029" s="22" t="s">
        <v>3605</v>
      </c>
      <c r="AF1029" s="23" t="s">
        <v>47</v>
      </c>
      <c r="AG1029" s="23" t="s">
        <v>319</v>
      </c>
    </row>
    <row r="1030" spans="1:33" s="20" customFormat="1" ht="63" customHeight="1" x14ac:dyDescent="0.2">
      <c r="A1030" s="21" t="s">
        <v>3559</v>
      </c>
      <c r="B1030" s="22">
        <v>15101500</v>
      </c>
      <c r="C1030" s="23" t="s">
        <v>3634</v>
      </c>
      <c r="D1030" s="24">
        <v>43132</v>
      </c>
      <c r="E1030" s="23" t="s">
        <v>340</v>
      </c>
      <c r="F1030" s="23" t="s">
        <v>348</v>
      </c>
      <c r="G1030" s="23" t="s">
        <v>1472</v>
      </c>
      <c r="H1030" s="25">
        <v>1000000000</v>
      </c>
      <c r="I1030" s="25">
        <v>1000000000</v>
      </c>
      <c r="J1030" s="23" t="s">
        <v>347</v>
      </c>
      <c r="K1030" s="23" t="s">
        <v>45</v>
      </c>
      <c r="L1030" s="22" t="s">
        <v>3605</v>
      </c>
      <c r="M1030" s="22" t="s">
        <v>3592</v>
      </c>
      <c r="N1030" s="21" t="s">
        <v>3606</v>
      </c>
      <c r="O1030" s="26" t="s">
        <v>3607</v>
      </c>
      <c r="P1030" s="23" t="s">
        <v>3608</v>
      </c>
      <c r="Q1030" s="23" t="s">
        <v>3615</v>
      </c>
      <c r="R1030" s="23" t="s">
        <v>3616</v>
      </c>
      <c r="S1030" s="23" t="s">
        <v>3622</v>
      </c>
      <c r="T1030" s="23" t="s">
        <v>3615</v>
      </c>
      <c r="U1030" s="22" t="s">
        <v>3631</v>
      </c>
      <c r="V1030" s="22"/>
      <c r="W1030" s="27"/>
      <c r="X1030" s="28"/>
      <c r="Y1030" s="23"/>
      <c r="Z1030" s="23"/>
      <c r="AA1030" s="29" t="str">
        <f t="shared" si="15"/>
        <v/>
      </c>
      <c r="AB1030" s="22"/>
      <c r="AC1030" s="22"/>
      <c r="AD1030" s="22"/>
      <c r="AE1030" s="22" t="s">
        <v>3605</v>
      </c>
      <c r="AF1030" s="23" t="s">
        <v>47</v>
      </c>
      <c r="AG1030" s="23" t="s">
        <v>319</v>
      </c>
    </row>
    <row r="1031" spans="1:33" s="20" customFormat="1" ht="63" customHeight="1" x14ac:dyDescent="0.2">
      <c r="A1031" s="21" t="s">
        <v>3559</v>
      </c>
      <c r="B1031" s="22">
        <v>25101500</v>
      </c>
      <c r="C1031" s="23" t="s">
        <v>3635</v>
      </c>
      <c r="D1031" s="24">
        <v>43160</v>
      </c>
      <c r="E1031" s="23" t="s">
        <v>345</v>
      </c>
      <c r="F1031" s="23" t="s">
        <v>349</v>
      </c>
      <c r="G1031" s="23" t="s">
        <v>1472</v>
      </c>
      <c r="H1031" s="25">
        <v>2052971138</v>
      </c>
      <c r="I1031" s="25">
        <v>2052971138</v>
      </c>
      <c r="J1031" s="23" t="s">
        <v>347</v>
      </c>
      <c r="K1031" s="23" t="s">
        <v>45</v>
      </c>
      <c r="L1031" s="22" t="s">
        <v>3605</v>
      </c>
      <c r="M1031" s="22" t="s">
        <v>3592</v>
      </c>
      <c r="N1031" s="21" t="s">
        <v>3606</v>
      </c>
      <c r="O1031" s="26" t="s">
        <v>3607</v>
      </c>
      <c r="P1031" s="23" t="s">
        <v>3608</v>
      </c>
      <c r="Q1031" s="23" t="s">
        <v>3615</v>
      </c>
      <c r="R1031" s="23" t="s">
        <v>3616</v>
      </c>
      <c r="S1031" s="23" t="s">
        <v>3622</v>
      </c>
      <c r="T1031" s="23" t="s">
        <v>3636</v>
      </c>
      <c r="U1031" s="22" t="s">
        <v>3637</v>
      </c>
      <c r="V1031" s="22"/>
      <c r="W1031" s="27"/>
      <c r="X1031" s="28"/>
      <c r="Y1031" s="23"/>
      <c r="Z1031" s="23"/>
      <c r="AA1031" s="29" t="str">
        <f t="shared" si="15"/>
        <v/>
      </c>
      <c r="AB1031" s="22"/>
      <c r="AC1031" s="22"/>
      <c r="AD1031" s="22"/>
      <c r="AE1031" s="22" t="s">
        <v>3605</v>
      </c>
      <c r="AF1031" s="23" t="s">
        <v>47</v>
      </c>
      <c r="AG1031" s="23" t="s">
        <v>319</v>
      </c>
    </row>
    <row r="1032" spans="1:33" s="20" customFormat="1" ht="63" customHeight="1" x14ac:dyDescent="0.2">
      <c r="A1032" s="21" t="s">
        <v>3559</v>
      </c>
      <c r="B1032" s="22">
        <v>92101700</v>
      </c>
      <c r="C1032" s="23" t="s">
        <v>3638</v>
      </c>
      <c r="D1032" s="24">
        <v>43221</v>
      </c>
      <c r="E1032" s="23" t="s">
        <v>341</v>
      </c>
      <c r="F1032" s="23" t="s">
        <v>3639</v>
      </c>
      <c r="G1032" s="23" t="s">
        <v>1472</v>
      </c>
      <c r="H1032" s="25">
        <v>685763241</v>
      </c>
      <c r="I1032" s="25">
        <v>228000000</v>
      </c>
      <c r="J1032" s="23" t="s">
        <v>49</v>
      </c>
      <c r="K1032" s="23" t="s">
        <v>346</v>
      </c>
      <c r="L1032" s="22" t="s">
        <v>3640</v>
      </c>
      <c r="M1032" s="22" t="s">
        <v>3641</v>
      </c>
      <c r="N1032" s="21" t="s">
        <v>3642</v>
      </c>
      <c r="O1032" s="26" t="s">
        <v>3643</v>
      </c>
      <c r="P1032" s="23" t="s">
        <v>3644</v>
      </c>
      <c r="Q1032" s="23" t="s">
        <v>3645</v>
      </c>
      <c r="R1032" s="23" t="s">
        <v>3644</v>
      </c>
      <c r="S1032" s="23" t="s">
        <v>3646</v>
      </c>
      <c r="T1032" s="23" t="s">
        <v>3645</v>
      </c>
      <c r="U1032" s="22"/>
      <c r="V1032" s="22">
        <v>6863</v>
      </c>
      <c r="W1032" s="27">
        <v>6863</v>
      </c>
      <c r="X1032" s="28"/>
      <c r="Y1032" s="23" t="s">
        <v>3647</v>
      </c>
      <c r="Z1032" s="23">
        <v>4600006749</v>
      </c>
      <c r="AA1032" s="29" t="str">
        <f t="shared" si="15"/>
        <v>Información incompleta</v>
      </c>
      <c r="AB1032" s="22" t="s">
        <v>3648</v>
      </c>
      <c r="AC1032" s="22" t="s">
        <v>317</v>
      </c>
      <c r="AD1032" s="22"/>
      <c r="AE1032" s="22" t="s">
        <v>3640</v>
      </c>
      <c r="AF1032" s="23" t="s">
        <v>47</v>
      </c>
      <c r="AG1032" s="23" t="s">
        <v>319</v>
      </c>
    </row>
    <row r="1033" spans="1:33" s="20" customFormat="1" ht="63" customHeight="1" x14ac:dyDescent="0.2">
      <c r="A1033" s="21" t="s">
        <v>3559</v>
      </c>
      <c r="B1033" s="22">
        <v>83111600</v>
      </c>
      <c r="C1033" s="23" t="s">
        <v>3649</v>
      </c>
      <c r="D1033" s="24">
        <v>43049</v>
      </c>
      <c r="E1033" s="23" t="s">
        <v>340</v>
      </c>
      <c r="F1033" s="23" t="s">
        <v>837</v>
      </c>
      <c r="G1033" s="23" t="s">
        <v>1472</v>
      </c>
      <c r="H1033" s="25">
        <v>23500000</v>
      </c>
      <c r="I1033" s="25">
        <v>19000000</v>
      </c>
      <c r="J1033" s="23" t="s">
        <v>49</v>
      </c>
      <c r="K1033" s="23" t="s">
        <v>346</v>
      </c>
      <c r="L1033" s="22" t="s">
        <v>3605</v>
      </c>
      <c r="M1033" s="22" t="s">
        <v>3592</v>
      </c>
      <c r="N1033" s="21" t="s">
        <v>3606</v>
      </c>
      <c r="O1033" s="26" t="s">
        <v>3607</v>
      </c>
      <c r="P1033" s="23" t="s">
        <v>3608</v>
      </c>
      <c r="Q1033" s="23" t="s">
        <v>3650</v>
      </c>
      <c r="R1033" s="23" t="s">
        <v>3651</v>
      </c>
      <c r="S1033" s="23" t="s">
        <v>3617</v>
      </c>
      <c r="T1033" s="23" t="s">
        <v>3652</v>
      </c>
      <c r="U1033" s="22"/>
      <c r="V1033" s="22">
        <v>7729</v>
      </c>
      <c r="W1033" s="27">
        <v>7729</v>
      </c>
      <c r="X1033" s="28">
        <v>43033</v>
      </c>
      <c r="Y1033" s="23" t="s">
        <v>3653</v>
      </c>
      <c r="Z1033" s="23">
        <v>4600007647</v>
      </c>
      <c r="AA1033" s="29">
        <f t="shared" si="15"/>
        <v>1</v>
      </c>
      <c r="AB1033" s="22" t="s">
        <v>3654</v>
      </c>
      <c r="AC1033" s="22" t="s">
        <v>317</v>
      </c>
      <c r="AD1033" s="22"/>
      <c r="AE1033" s="22" t="s">
        <v>3605</v>
      </c>
      <c r="AF1033" s="23" t="s">
        <v>47</v>
      </c>
      <c r="AG1033" s="23" t="s">
        <v>319</v>
      </c>
    </row>
    <row r="1034" spans="1:33" s="20" customFormat="1" ht="63" customHeight="1" x14ac:dyDescent="0.2">
      <c r="A1034" s="21" t="s">
        <v>3559</v>
      </c>
      <c r="B1034" s="22">
        <v>50111500</v>
      </c>
      <c r="C1034" s="23" t="s">
        <v>3655</v>
      </c>
      <c r="D1034" s="24">
        <v>43252</v>
      </c>
      <c r="E1034" s="23" t="s">
        <v>3480</v>
      </c>
      <c r="F1034" s="23" t="s">
        <v>483</v>
      </c>
      <c r="G1034" s="23" t="s">
        <v>1472</v>
      </c>
      <c r="H1034" s="25">
        <v>70000000</v>
      </c>
      <c r="I1034" s="25">
        <v>70000000</v>
      </c>
      <c r="J1034" s="23" t="s">
        <v>347</v>
      </c>
      <c r="K1034" s="23" t="s">
        <v>45</v>
      </c>
      <c r="L1034" s="22" t="s">
        <v>3572</v>
      </c>
      <c r="M1034" s="22" t="s">
        <v>3573</v>
      </c>
      <c r="N1034" s="21" t="s">
        <v>3581</v>
      </c>
      <c r="O1034" s="26" t="s">
        <v>3575</v>
      </c>
      <c r="P1034" s="23"/>
      <c r="Q1034" s="23" t="s">
        <v>3576</v>
      </c>
      <c r="R1034" s="23" t="s">
        <v>3576</v>
      </c>
      <c r="S1034" s="23" t="s">
        <v>45</v>
      </c>
      <c r="T1034" s="23"/>
      <c r="U1034" s="22"/>
      <c r="V1034" s="22"/>
      <c r="W1034" s="27"/>
      <c r="X1034" s="28"/>
      <c r="Y1034" s="23"/>
      <c r="Z1034" s="23"/>
      <c r="AA1034" s="29" t="str">
        <f t="shared" si="15"/>
        <v/>
      </c>
      <c r="AB1034" s="22"/>
      <c r="AC1034" s="22"/>
      <c r="AD1034" s="22" t="s">
        <v>3582</v>
      </c>
      <c r="AE1034" s="22" t="s">
        <v>3572</v>
      </c>
      <c r="AF1034" s="23" t="s">
        <v>47</v>
      </c>
      <c r="AG1034" s="23" t="s">
        <v>319</v>
      </c>
    </row>
    <row r="1035" spans="1:33" s="20" customFormat="1" ht="63" customHeight="1" x14ac:dyDescent="0.2">
      <c r="A1035" s="21" t="s">
        <v>3559</v>
      </c>
      <c r="B1035" s="22">
        <v>86101700</v>
      </c>
      <c r="C1035" s="23" t="s">
        <v>3656</v>
      </c>
      <c r="D1035" s="24">
        <v>43132</v>
      </c>
      <c r="E1035" s="23" t="s">
        <v>344</v>
      </c>
      <c r="F1035" s="23" t="s">
        <v>533</v>
      </c>
      <c r="G1035" s="23" t="s">
        <v>1472</v>
      </c>
      <c r="H1035" s="25">
        <v>282921422</v>
      </c>
      <c r="I1035" s="25">
        <v>282921422</v>
      </c>
      <c r="J1035" s="23" t="s">
        <v>347</v>
      </c>
      <c r="K1035" s="23" t="s">
        <v>45</v>
      </c>
      <c r="L1035" s="22" t="s">
        <v>3640</v>
      </c>
      <c r="M1035" s="22" t="s">
        <v>3641</v>
      </c>
      <c r="N1035" s="21" t="s">
        <v>3642</v>
      </c>
      <c r="O1035" s="26" t="s">
        <v>3643</v>
      </c>
      <c r="P1035" s="23" t="s">
        <v>3657</v>
      </c>
      <c r="Q1035" s="23" t="s">
        <v>3658</v>
      </c>
      <c r="R1035" s="23" t="s">
        <v>3657</v>
      </c>
      <c r="S1035" s="23" t="s">
        <v>3659</v>
      </c>
      <c r="T1035" s="23" t="s">
        <v>3658</v>
      </c>
      <c r="U1035" s="22"/>
      <c r="V1035" s="22"/>
      <c r="W1035" s="27"/>
      <c r="X1035" s="28"/>
      <c r="Y1035" s="23"/>
      <c r="Z1035" s="23"/>
      <c r="AA1035" s="29" t="str">
        <f t="shared" si="15"/>
        <v/>
      </c>
      <c r="AB1035" s="22"/>
      <c r="AC1035" s="22"/>
      <c r="AD1035" s="22"/>
      <c r="AE1035" s="22" t="s">
        <v>3640</v>
      </c>
      <c r="AF1035" s="23" t="s">
        <v>47</v>
      </c>
      <c r="AG1035" s="23" t="s">
        <v>319</v>
      </c>
    </row>
    <row r="1036" spans="1:33" s="20" customFormat="1" ht="63" customHeight="1" x14ac:dyDescent="0.2">
      <c r="A1036" s="21" t="s">
        <v>3559</v>
      </c>
      <c r="B1036" s="22">
        <v>44100000</v>
      </c>
      <c r="C1036" s="23" t="s">
        <v>3660</v>
      </c>
      <c r="D1036" s="24">
        <v>43132</v>
      </c>
      <c r="E1036" s="23" t="s">
        <v>2574</v>
      </c>
      <c r="F1036" s="23" t="s">
        <v>348</v>
      </c>
      <c r="G1036" s="23" t="s">
        <v>1472</v>
      </c>
      <c r="H1036" s="25">
        <v>481949000</v>
      </c>
      <c r="I1036" s="25">
        <v>481949000</v>
      </c>
      <c r="J1036" s="23" t="s">
        <v>347</v>
      </c>
      <c r="K1036" s="23" t="s">
        <v>45</v>
      </c>
      <c r="L1036" s="22" t="s">
        <v>3561</v>
      </c>
      <c r="M1036" s="22" t="s">
        <v>3562</v>
      </c>
      <c r="N1036" s="21" t="s">
        <v>3598</v>
      </c>
      <c r="O1036" s="26" t="s">
        <v>3564</v>
      </c>
      <c r="P1036" s="23" t="s">
        <v>3661</v>
      </c>
      <c r="Q1036" s="23" t="s">
        <v>3662</v>
      </c>
      <c r="R1036" s="23" t="s">
        <v>3567</v>
      </c>
      <c r="S1036" s="23" t="s">
        <v>3663</v>
      </c>
      <c r="T1036" s="23" t="s">
        <v>3599</v>
      </c>
      <c r="U1036" s="22" t="s">
        <v>3599</v>
      </c>
      <c r="V1036" s="22"/>
      <c r="W1036" s="27"/>
      <c r="X1036" s="28"/>
      <c r="Y1036" s="23"/>
      <c r="Z1036" s="23"/>
      <c r="AA1036" s="29" t="str">
        <f t="shared" ref="AA1036:AA1099" si="16">+IF(AND(W1036="",X1036="",Y1036="",Z1036=""),"",IF(AND(W1036&lt;&gt;"",X1036="",Y1036="",Z1036=""),0%,IF(AND(W1036&lt;&gt;"",X1036&lt;&gt;"",Y1036="",Z1036=""),33%,IF(AND(W1036&lt;&gt;"",X1036&lt;&gt;"",Y1036&lt;&gt;"",Z1036=""),66%,IF(AND(W1036&lt;&gt;"",X1036&lt;&gt;"",Y1036&lt;&gt;"",Z1036&lt;&gt;""),100%,"Información incompleta")))))</f>
        <v/>
      </c>
      <c r="AB1036" s="22"/>
      <c r="AC1036" s="22"/>
      <c r="AD1036" s="22"/>
      <c r="AE1036" s="22" t="s">
        <v>3561</v>
      </c>
      <c r="AF1036" s="23" t="s">
        <v>47</v>
      </c>
      <c r="AG1036" s="23" t="s">
        <v>319</v>
      </c>
    </row>
    <row r="1037" spans="1:33" s="20" customFormat="1" ht="63" customHeight="1" x14ac:dyDescent="0.2">
      <c r="A1037" s="21" t="s">
        <v>3559</v>
      </c>
      <c r="B1037" s="22">
        <v>83111600</v>
      </c>
      <c r="C1037" s="23" t="s">
        <v>3664</v>
      </c>
      <c r="D1037" s="24">
        <v>43344</v>
      </c>
      <c r="E1037" s="23" t="s">
        <v>496</v>
      </c>
      <c r="F1037" s="23" t="s">
        <v>837</v>
      </c>
      <c r="G1037" s="23" t="s">
        <v>1472</v>
      </c>
      <c r="H1037" s="25">
        <v>10000000</v>
      </c>
      <c r="I1037" s="25">
        <v>10000000</v>
      </c>
      <c r="J1037" s="23" t="s">
        <v>347</v>
      </c>
      <c r="K1037" s="23" t="s">
        <v>45</v>
      </c>
      <c r="L1037" s="22" t="s">
        <v>3605</v>
      </c>
      <c r="M1037" s="22" t="s">
        <v>3592</v>
      </c>
      <c r="N1037" s="21" t="s">
        <v>3606</v>
      </c>
      <c r="O1037" s="26" t="s">
        <v>3607</v>
      </c>
      <c r="P1037" s="23" t="s">
        <v>3608</v>
      </c>
      <c r="Q1037" s="23" t="s">
        <v>3665</v>
      </c>
      <c r="R1037" s="23" t="s">
        <v>3616</v>
      </c>
      <c r="S1037" s="23" t="s">
        <v>3617</v>
      </c>
      <c r="T1037" s="23" t="s">
        <v>3665</v>
      </c>
      <c r="U1037" s="22"/>
      <c r="V1037" s="22"/>
      <c r="W1037" s="27"/>
      <c r="X1037" s="28"/>
      <c r="Y1037" s="23"/>
      <c r="Z1037" s="23"/>
      <c r="AA1037" s="29" t="str">
        <f t="shared" si="16"/>
        <v/>
      </c>
      <c r="AB1037" s="22"/>
      <c r="AC1037" s="22"/>
      <c r="AD1037" s="22"/>
      <c r="AE1037" s="22" t="s">
        <v>3605</v>
      </c>
      <c r="AF1037" s="23" t="s">
        <v>47</v>
      </c>
      <c r="AG1037" s="23" t="s">
        <v>319</v>
      </c>
    </row>
    <row r="1038" spans="1:33" s="20" customFormat="1" ht="63" customHeight="1" x14ac:dyDescent="0.2">
      <c r="A1038" s="21" t="s">
        <v>3559</v>
      </c>
      <c r="B1038" s="22">
        <v>92121900</v>
      </c>
      <c r="C1038" s="23" t="s">
        <v>3666</v>
      </c>
      <c r="D1038" s="24"/>
      <c r="E1038" s="23" t="s">
        <v>342</v>
      </c>
      <c r="F1038" s="23" t="s">
        <v>348</v>
      </c>
      <c r="G1038" s="23" t="s">
        <v>1472</v>
      </c>
      <c r="H1038" s="25">
        <v>400000000</v>
      </c>
      <c r="I1038" s="25">
        <v>400000000</v>
      </c>
      <c r="J1038" s="23" t="s">
        <v>347</v>
      </c>
      <c r="K1038" s="23" t="s">
        <v>45</v>
      </c>
      <c r="L1038" s="22" t="s">
        <v>3605</v>
      </c>
      <c r="M1038" s="22" t="s">
        <v>3592</v>
      </c>
      <c r="N1038" s="21" t="s">
        <v>3606</v>
      </c>
      <c r="O1038" s="26" t="s">
        <v>3607</v>
      </c>
      <c r="P1038" s="23" t="s">
        <v>3608</v>
      </c>
      <c r="Q1038" s="23" t="s">
        <v>3615</v>
      </c>
      <c r="R1038" s="23" t="s">
        <v>3616</v>
      </c>
      <c r="S1038" s="23" t="s">
        <v>3622</v>
      </c>
      <c r="T1038" s="23" t="s">
        <v>3615</v>
      </c>
      <c r="U1038" s="22"/>
      <c r="V1038" s="22"/>
      <c r="W1038" s="27"/>
      <c r="X1038" s="28"/>
      <c r="Y1038" s="23"/>
      <c r="Z1038" s="23"/>
      <c r="AA1038" s="29" t="str">
        <f t="shared" si="16"/>
        <v/>
      </c>
      <c r="AB1038" s="22"/>
      <c r="AC1038" s="22"/>
      <c r="AD1038" s="22"/>
      <c r="AE1038" s="22" t="s">
        <v>3605</v>
      </c>
      <c r="AF1038" s="23" t="s">
        <v>47</v>
      </c>
      <c r="AG1038" s="23" t="s">
        <v>319</v>
      </c>
    </row>
    <row r="1039" spans="1:33" s="20" customFormat="1" ht="63" customHeight="1" x14ac:dyDescent="0.2">
      <c r="A1039" s="21" t="s">
        <v>3559</v>
      </c>
      <c r="B1039" s="22">
        <v>93151500</v>
      </c>
      <c r="C1039" s="23" t="s">
        <v>3667</v>
      </c>
      <c r="D1039" s="24">
        <v>42908</v>
      </c>
      <c r="E1039" s="23" t="s">
        <v>3668</v>
      </c>
      <c r="F1039" s="23" t="s">
        <v>353</v>
      </c>
      <c r="G1039" s="23" t="s">
        <v>1472</v>
      </c>
      <c r="H1039" s="25">
        <v>1639500000</v>
      </c>
      <c r="I1039" s="25">
        <v>350000000</v>
      </c>
      <c r="J1039" s="23" t="s">
        <v>49</v>
      </c>
      <c r="K1039" s="23" t="s">
        <v>346</v>
      </c>
      <c r="L1039" s="22" t="s">
        <v>3584</v>
      </c>
      <c r="M1039" s="22" t="s">
        <v>3585</v>
      </c>
      <c r="N1039" s="21" t="s">
        <v>3586</v>
      </c>
      <c r="O1039" s="26" t="s">
        <v>3587</v>
      </c>
      <c r="P1039" s="23"/>
      <c r="Q1039" s="23"/>
      <c r="R1039" s="23"/>
      <c r="S1039" s="23" t="s">
        <v>3669</v>
      </c>
      <c r="T1039" s="23"/>
      <c r="U1039" s="22"/>
      <c r="V1039" s="22">
        <v>7158</v>
      </c>
      <c r="W1039" s="27">
        <v>7158</v>
      </c>
      <c r="X1039" s="28">
        <v>42906</v>
      </c>
      <c r="Y1039" s="23" t="s">
        <v>3670</v>
      </c>
      <c r="Z1039" s="23">
        <v>46000006932</v>
      </c>
      <c r="AA1039" s="29">
        <f t="shared" si="16"/>
        <v>1</v>
      </c>
      <c r="AB1039" s="22" t="s">
        <v>3671</v>
      </c>
      <c r="AC1039" s="22" t="s">
        <v>317</v>
      </c>
      <c r="AD1039" s="22"/>
      <c r="AE1039" s="22" t="s">
        <v>3584</v>
      </c>
      <c r="AF1039" s="23" t="s">
        <v>47</v>
      </c>
      <c r="AG1039" s="23" t="s">
        <v>319</v>
      </c>
    </row>
    <row r="1040" spans="1:33" s="20" customFormat="1" ht="63" customHeight="1" x14ac:dyDescent="0.2">
      <c r="A1040" s="21" t="s">
        <v>3559</v>
      </c>
      <c r="B1040" s="22">
        <v>93151500</v>
      </c>
      <c r="C1040" s="23" t="s">
        <v>3672</v>
      </c>
      <c r="D1040" s="24">
        <v>42908</v>
      </c>
      <c r="E1040" s="23" t="s">
        <v>3668</v>
      </c>
      <c r="F1040" s="23" t="s">
        <v>353</v>
      </c>
      <c r="G1040" s="23" t="s">
        <v>1472</v>
      </c>
      <c r="H1040" s="25">
        <v>1639500000</v>
      </c>
      <c r="I1040" s="25">
        <v>187500000</v>
      </c>
      <c r="J1040" s="23" t="s">
        <v>49</v>
      </c>
      <c r="K1040" s="23" t="s">
        <v>346</v>
      </c>
      <c r="L1040" s="22" t="s">
        <v>3584</v>
      </c>
      <c r="M1040" s="22" t="s">
        <v>3585</v>
      </c>
      <c r="N1040" s="21" t="s">
        <v>3586</v>
      </c>
      <c r="O1040" s="26" t="s">
        <v>3587</v>
      </c>
      <c r="P1040" s="23"/>
      <c r="Q1040" s="23"/>
      <c r="R1040" s="23"/>
      <c r="S1040" s="23" t="s">
        <v>3673</v>
      </c>
      <c r="T1040" s="23"/>
      <c r="U1040" s="22"/>
      <c r="V1040" s="22">
        <v>7158</v>
      </c>
      <c r="W1040" s="27">
        <v>7158</v>
      </c>
      <c r="X1040" s="28">
        <v>42906</v>
      </c>
      <c r="Y1040" s="23" t="s">
        <v>3670</v>
      </c>
      <c r="Z1040" s="23">
        <v>46000006932</v>
      </c>
      <c r="AA1040" s="29">
        <f t="shared" si="16"/>
        <v>1</v>
      </c>
      <c r="AB1040" s="22" t="s">
        <v>3671</v>
      </c>
      <c r="AC1040" s="22" t="s">
        <v>317</v>
      </c>
      <c r="AD1040" s="22"/>
      <c r="AE1040" s="22" t="s">
        <v>3584</v>
      </c>
      <c r="AF1040" s="23" t="s">
        <v>47</v>
      </c>
      <c r="AG1040" s="23" t="s">
        <v>319</v>
      </c>
    </row>
    <row r="1041" spans="1:33" s="20" customFormat="1" ht="63" customHeight="1" x14ac:dyDescent="0.2">
      <c r="A1041" s="21" t="s">
        <v>3559</v>
      </c>
      <c r="B1041" s="22">
        <v>93151500</v>
      </c>
      <c r="C1041" s="23" t="s">
        <v>3674</v>
      </c>
      <c r="D1041" s="24">
        <v>42917</v>
      </c>
      <c r="E1041" s="23" t="s">
        <v>817</v>
      </c>
      <c r="F1041" s="23" t="s">
        <v>353</v>
      </c>
      <c r="G1041" s="23" t="s">
        <v>1472</v>
      </c>
      <c r="H1041" s="25">
        <v>212500000</v>
      </c>
      <c r="I1041" s="25">
        <v>212500000</v>
      </c>
      <c r="J1041" s="23" t="s">
        <v>347</v>
      </c>
      <c r="K1041" s="23" t="s">
        <v>45</v>
      </c>
      <c r="L1041" s="22" t="s">
        <v>3584</v>
      </c>
      <c r="M1041" s="22" t="s">
        <v>3585</v>
      </c>
      <c r="N1041" s="21" t="s">
        <v>3586</v>
      </c>
      <c r="O1041" s="26" t="s">
        <v>3587</v>
      </c>
      <c r="P1041" s="23"/>
      <c r="Q1041" s="23"/>
      <c r="R1041" s="23"/>
      <c r="S1041" s="23" t="s">
        <v>3673</v>
      </c>
      <c r="T1041" s="23"/>
      <c r="U1041" s="22"/>
      <c r="V1041" s="22"/>
      <c r="W1041" s="27"/>
      <c r="X1041" s="28"/>
      <c r="Y1041" s="23"/>
      <c r="Z1041" s="23"/>
      <c r="AA1041" s="29" t="str">
        <f t="shared" si="16"/>
        <v/>
      </c>
      <c r="AB1041" s="22"/>
      <c r="AC1041" s="22"/>
      <c r="AD1041" s="22"/>
      <c r="AE1041" s="22" t="s">
        <v>3584</v>
      </c>
      <c r="AF1041" s="23" t="s">
        <v>47</v>
      </c>
      <c r="AG1041" s="23" t="s">
        <v>319</v>
      </c>
    </row>
    <row r="1042" spans="1:33" s="20" customFormat="1" ht="63" customHeight="1" x14ac:dyDescent="0.2">
      <c r="A1042" s="21" t="s">
        <v>3559</v>
      </c>
      <c r="B1042" s="22">
        <v>93151500</v>
      </c>
      <c r="C1042" s="23" t="s">
        <v>3675</v>
      </c>
      <c r="D1042" s="24">
        <v>42917</v>
      </c>
      <c r="E1042" s="23" t="s">
        <v>817</v>
      </c>
      <c r="F1042" s="23" t="s">
        <v>353</v>
      </c>
      <c r="G1042" s="23" t="s">
        <v>1472</v>
      </c>
      <c r="H1042" s="25">
        <v>250000000</v>
      </c>
      <c r="I1042" s="25">
        <v>250000000</v>
      </c>
      <c r="J1042" s="23" t="s">
        <v>347</v>
      </c>
      <c r="K1042" s="23" t="s">
        <v>45</v>
      </c>
      <c r="L1042" s="22" t="s">
        <v>3584</v>
      </c>
      <c r="M1042" s="22" t="s">
        <v>3585</v>
      </c>
      <c r="N1042" s="21" t="s">
        <v>3586</v>
      </c>
      <c r="O1042" s="26" t="s">
        <v>3587</v>
      </c>
      <c r="P1042" s="23" t="s">
        <v>3676</v>
      </c>
      <c r="Q1042" s="23" t="s">
        <v>3677</v>
      </c>
      <c r="R1042" s="23"/>
      <c r="S1042" s="23" t="s">
        <v>3678</v>
      </c>
      <c r="T1042" s="23"/>
      <c r="U1042" s="22"/>
      <c r="V1042" s="22"/>
      <c r="W1042" s="27"/>
      <c r="X1042" s="28"/>
      <c r="Y1042" s="23"/>
      <c r="Z1042" s="23"/>
      <c r="AA1042" s="29" t="str">
        <f t="shared" si="16"/>
        <v/>
      </c>
      <c r="AB1042" s="22"/>
      <c r="AC1042" s="22"/>
      <c r="AD1042" s="22"/>
      <c r="AE1042" s="22" t="s">
        <v>3584</v>
      </c>
      <c r="AF1042" s="23" t="s">
        <v>47</v>
      </c>
      <c r="AG1042" s="23" t="s">
        <v>319</v>
      </c>
    </row>
    <row r="1043" spans="1:33" s="20" customFormat="1" ht="63" customHeight="1" x14ac:dyDescent="0.2">
      <c r="A1043" s="21" t="s">
        <v>3559</v>
      </c>
      <c r="B1043" s="22">
        <v>80101500</v>
      </c>
      <c r="C1043" s="23" t="s">
        <v>3679</v>
      </c>
      <c r="D1043" s="24">
        <v>43132</v>
      </c>
      <c r="E1043" s="23" t="s">
        <v>340</v>
      </c>
      <c r="F1043" s="23" t="s">
        <v>677</v>
      </c>
      <c r="G1043" s="23" t="s">
        <v>1472</v>
      </c>
      <c r="H1043" s="25">
        <v>4000000000</v>
      </c>
      <c r="I1043" s="25">
        <v>4000000000</v>
      </c>
      <c r="J1043" s="23" t="s">
        <v>347</v>
      </c>
      <c r="K1043" s="23" t="s">
        <v>45</v>
      </c>
      <c r="L1043" s="22" t="s">
        <v>3605</v>
      </c>
      <c r="M1043" s="22" t="s">
        <v>3592</v>
      </c>
      <c r="N1043" s="21" t="s">
        <v>3606</v>
      </c>
      <c r="O1043" s="26" t="s">
        <v>3607</v>
      </c>
      <c r="P1043" s="23" t="s">
        <v>3608</v>
      </c>
      <c r="Q1043" s="23" t="s">
        <v>3665</v>
      </c>
      <c r="R1043" s="23" t="s">
        <v>3651</v>
      </c>
      <c r="S1043" s="23" t="s">
        <v>3680</v>
      </c>
      <c r="T1043" s="23" t="s">
        <v>3665</v>
      </c>
      <c r="U1043" s="22"/>
      <c r="V1043" s="22"/>
      <c r="W1043" s="27"/>
      <c r="X1043" s="28"/>
      <c r="Y1043" s="23"/>
      <c r="Z1043" s="23"/>
      <c r="AA1043" s="29" t="str">
        <f t="shared" si="16"/>
        <v/>
      </c>
      <c r="AB1043" s="22"/>
      <c r="AC1043" s="22"/>
      <c r="AD1043" s="22"/>
      <c r="AE1043" s="22" t="s">
        <v>3605</v>
      </c>
      <c r="AF1043" s="23" t="s">
        <v>47</v>
      </c>
      <c r="AG1043" s="23" t="s">
        <v>319</v>
      </c>
    </row>
    <row r="1044" spans="1:33" s="20" customFormat="1" ht="63" customHeight="1" x14ac:dyDescent="0.2">
      <c r="A1044" s="21" t="s">
        <v>3559</v>
      </c>
      <c r="B1044" s="22">
        <v>93141500</v>
      </c>
      <c r="C1044" s="23" t="s">
        <v>3681</v>
      </c>
      <c r="D1044" s="24">
        <v>43132</v>
      </c>
      <c r="E1044" s="23" t="s">
        <v>340</v>
      </c>
      <c r="F1044" s="23" t="s">
        <v>483</v>
      </c>
      <c r="G1044" s="23" t="s">
        <v>1472</v>
      </c>
      <c r="H1044" s="25">
        <v>70000000</v>
      </c>
      <c r="I1044" s="25">
        <v>70000000</v>
      </c>
      <c r="J1044" s="23" t="s">
        <v>347</v>
      </c>
      <c r="K1044" s="23" t="s">
        <v>45</v>
      </c>
      <c r="L1044" s="22" t="s">
        <v>3605</v>
      </c>
      <c r="M1044" s="22" t="s">
        <v>3592</v>
      </c>
      <c r="N1044" s="21" t="s">
        <v>3606</v>
      </c>
      <c r="O1044" s="26" t="s">
        <v>3607</v>
      </c>
      <c r="P1044" s="23" t="s">
        <v>3608</v>
      </c>
      <c r="Q1044" s="23" t="s">
        <v>3682</v>
      </c>
      <c r="R1044" s="23" t="s">
        <v>3616</v>
      </c>
      <c r="S1044" s="23" t="s">
        <v>3622</v>
      </c>
      <c r="T1044" s="23" t="s">
        <v>3682</v>
      </c>
      <c r="U1044" s="22"/>
      <c r="V1044" s="22"/>
      <c r="W1044" s="27"/>
      <c r="X1044" s="28"/>
      <c r="Y1044" s="23"/>
      <c r="Z1044" s="23"/>
      <c r="AA1044" s="29" t="str">
        <f t="shared" si="16"/>
        <v/>
      </c>
      <c r="AB1044" s="22"/>
      <c r="AC1044" s="22"/>
      <c r="AD1044" s="22"/>
      <c r="AE1044" s="22" t="s">
        <v>3605</v>
      </c>
      <c r="AF1044" s="23" t="s">
        <v>47</v>
      </c>
      <c r="AG1044" s="23" t="s">
        <v>319</v>
      </c>
    </row>
    <row r="1045" spans="1:33" s="20" customFormat="1" ht="63" customHeight="1" x14ac:dyDescent="0.2">
      <c r="A1045" s="21" t="s">
        <v>3559</v>
      </c>
      <c r="B1045" s="22">
        <v>92101700</v>
      </c>
      <c r="C1045" s="23" t="s">
        <v>3683</v>
      </c>
      <c r="D1045" s="24">
        <v>43282</v>
      </c>
      <c r="E1045" s="23" t="s">
        <v>817</v>
      </c>
      <c r="F1045" s="23" t="s">
        <v>441</v>
      </c>
      <c r="G1045" s="23" t="s">
        <v>1472</v>
      </c>
      <c r="H1045" s="25">
        <v>267096431</v>
      </c>
      <c r="I1045" s="25">
        <v>267096431</v>
      </c>
      <c r="J1045" s="23" t="s">
        <v>347</v>
      </c>
      <c r="K1045" s="23" t="s">
        <v>45</v>
      </c>
      <c r="L1045" s="22" t="s">
        <v>3640</v>
      </c>
      <c r="M1045" s="22" t="s">
        <v>3641</v>
      </c>
      <c r="N1045" s="21" t="s">
        <v>3642</v>
      </c>
      <c r="O1045" s="26" t="s">
        <v>3643</v>
      </c>
      <c r="P1045" s="23" t="s">
        <v>3644</v>
      </c>
      <c r="Q1045" s="23" t="s">
        <v>3645</v>
      </c>
      <c r="R1045" s="23" t="s">
        <v>3644</v>
      </c>
      <c r="S1045" s="23" t="s">
        <v>3646</v>
      </c>
      <c r="T1045" s="23" t="s">
        <v>3645</v>
      </c>
      <c r="U1045" s="22"/>
      <c r="V1045" s="22"/>
      <c r="W1045" s="27"/>
      <c r="X1045" s="28"/>
      <c r="Y1045" s="23"/>
      <c r="Z1045" s="23"/>
      <c r="AA1045" s="29" t="str">
        <f t="shared" si="16"/>
        <v/>
      </c>
      <c r="AB1045" s="22"/>
      <c r="AC1045" s="22"/>
      <c r="AD1045" s="22"/>
      <c r="AE1045" s="22" t="s">
        <v>3640</v>
      </c>
      <c r="AF1045" s="23" t="s">
        <v>47</v>
      </c>
      <c r="AG1045" s="23" t="s">
        <v>319</v>
      </c>
    </row>
    <row r="1046" spans="1:33" s="20" customFormat="1" ht="63" customHeight="1" x14ac:dyDescent="0.2">
      <c r="A1046" s="21" t="s">
        <v>3559</v>
      </c>
      <c r="B1046" s="22">
        <v>93141500</v>
      </c>
      <c r="C1046" s="23" t="s">
        <v>3684</v>
      </c>
      <c r="D1046" s="24">
        <v>43191</v>
      </c>
      <c r="E1046" s="23" t="s">
        <v>1616</v>
      </c>
      <c r="F1046" s="23" t="s">
        <v>353</v>
      </c>
      <c r="G1046" s="23" t="s">
        <v>1472</v>
      </c>
      <c r="H1046" s="25">
        <v>472500000</v>
      </c>
      <c r="I1046" s="25">
        <v>52500000</v>
      </c>
      <c r="J1046" s="23" t="s">
        <v>49</v>
      </c>
      <c r="K1046" s="23" t="s">
        <v>346</v>
      </c>
      <c r="L1046" s="22" t="s">
        <v>3640</v>
      </c>
      <c r="M1046" s="22" t="s">
        <v>3641</v>
      </c>
      <c r="N1046" s="21" t="s">
        <v>3642</v>
      </c>
      <c r="O1046" s="26" t="s">
        <v>3643</v>
      </c>
      <c r="P1046" s="23"/>
      <c r="Q1046" s="23"/>
      <c r="R1046" s="23"/>
      <c r="S1046" s="23" t="s">
        <v>3685</v>
      </c>
      <c r="T1046" s="23"/>
      <c r="U1046" s="22"/>
      <c r="V1046" s="22"/>
      <c r="W1046" s="27"/>
      <c r="X1046" s="28"/>
      <c r="Y1046" s="23"/>
      <c r="Z1046" s="23"/>
      <c r="AA1046" s="29" t="str">
        <f t="shared" si="16"/>
        <v/>
      </c>
      <c r="AB1046" s="22"/>
      <c r="AC1046" s="22"/>
      <c r="AD1046" s="22" t="s">
        <v>3686</v>
      </c>
      <c r="AE1046" s="22" t="s">
        <v>3640</v>
      </c>
      <c r="AF1046" s="23" t="s">
        <v>47</v>
      </c>
      <c r="AG1046" s="23" t="s">
        <v>319</v>
      </c>
    </row>
    <row r="1047" spans="1:33" s="20" customFormat="1" ht="63" customHeight="1" x14ac:dyDescent="0.2">
      <c r="A1047" s="21" t="s">
        <v>3559</v>
      </c>
      <c r="B1047" s="22">
        <v>43211500</v>
      </c>
      <c r="C1047" s="23" t="s">
        <v>3687</v>
      </c>
      <c r="D1047" s="24">
        <v>43160</v>
      </c>
      <c r="E1047" s="23" t="s">
        <v>344</v>
      </c>
      <c r="F1047" s="23" t="s">
        <v>348</v>
      </c>
      <c r="G1047" s="23" t="s">
        <v>1472</v>
      </c>
      <c r="H1047" s="25">
        <v>547500000</v>
      </c>
      <c r="I1047" s="25">
        <v>547500000</v>
      </c>
      <c r="J1047" s="23" t="s">
        <v>347</v>
      </c>
      <c r="K1047" s="23" t="s">
        <v>45</v>
      </c>
      <c r="L1047" s="22" t="s">
        <v>3640</v>
      </c>
      <c r="M1047" s="22" t="s">
        <v>3641</v>
      </c>
      <c r="N1047" s="21" t="s">
        <v>3642</v>
      </c>
      <c r="O1047" s="26" t="s">
        <v>3643</v>
      </c>
      <c r="P1047" s="23" t="s">
        <v>3644</v>
      </c>
      <c r="Q1047" s="23" t="s">
        <v>3688</v>
      </c>
      <c r="R1047" s="23" t="s">
        <v>3644</v>
      </c>
      <c r="S1047" s="23" t="s">
        <v>3689</v>
      </c>
      <c r="T1047" s="23" t="s">
        <v>3688</v>
      </c>
      <c r="U1047" s="22"/>
      <c r="V1047" s="22"/>
      <c r="W1047" s="27"/>
      <c r="X1047" s="28"/>
      <c r="Y1047" s="23"/>
      <c r="Z1047" s="23"/>
      <c r="AA1047" s="29" t="str">
        <f t="shared" si="16"/>
        <v/>
      </c>
      <c r="AB1047" s="22"/>
      <c r="AC1047" s="22"/>
      <c r="AD1047" s="22"/>
      <c r="AE1047" s="22" t="s">
        <v>3640</v>
      </c>
      <c r="AF1047" s="23" t="s">
        <v>47</v>
      </c>
      <c r="AG1047" s="23" t="s">
        <v>319</v>
      </c>
    </row>
    <row r="1048" spans="1:33" s="20" customFormat="1" ht="63" customHeight="1" x14ac:dyDescent="0.2">
      <c r="A1048" s="21" t="s">
        <v>3559</v>
      </c>
      <c r="B1048" s="22">
        <v>93141500</v>
      </c>
      <c r="C1048" s="23" t="s">
        <v>3690</v>
      </c>
      <c r="D1048" s="24">
        <v>43191</v>
      </c>
      <c r="E1048" s="23" t="s">
        <v>1616</v>
      </c>
      <c r="F1048" s="23" t="s">
        <v>353</v>
      </c>
      <c r="G1048" s="23" t="s">
        <v>1472</v>
      </c>
      <c r="H1048" s="25">
        <v>472500000</v>
      </c>
      <c r="I1048" s="25">
        <v>52500000</v>
      </c>
      <c r="J1048" s="23" t="s">
        <v>49</v>
      </c>
      <c r="K1048" s="23" t="s">
        <v>346</v>
      </c>
      <c r="L1048" s="22" t="s">
        <v>3605</v>
      </c>
      <c r="M1048" s="22" t="s">
        <v>3592</v>
      </c>
      <c r="N1048" s="21" t="s">
        <v>3606</v>
      </c>
      <c r="O1048" s="26" t="s">
        <v>3607</v>
      </c>
      <c r="P1048" s="23" t="s">
        <v>3608</v>
      </c>
      <c r="Q1048" s="23" t="s">
        <v>3682</v>
      </c>
      <c r="R1048" s="23" t="s">
        <v>3616</v>
      </c>
      <c r="S1048" s="23" t="s">
        <v>3617</v>
      </c>
      <c r="T1048" s="23" t="s">
        <v>3682</v>
      </c>
      <c r="U1048" s="22"/>
      <c r="V1048" s="22"/>
      <c r="W1048" s="27"/>
      <c r="X1048" s="28"/>
      <c r="Y1048" s="23"/>
      <c r="Z1048" s="23"/>
      <c r="AA1048" s="29" t="str">
        <f t="shared" si="16"/>
        <v/>
      </c>
      <c r="AB1048" s="22"/>
      <c r="AC1048" s="22"/>
      <c r="AD1048" s="22" t="s">
        <v>3686</v>
      </c>
      <c r="AE1048" s="22" t="s">
        <v>3605</v>
      </c>
      <c r="AF1048" s="23" t="s">
        <v>47</v>
      </c>
      <c r="AG1048" s="23" t="s">
        <v>319</v>
      </c>
    </row>
    <row r="1049" spans="1:33" s="20" customFormat="1" ht="63" customHeight="1" x14ac:dyDescent="0.2">
      <c r="A1049" s="21" t="s">
        <v>3559</v>
      </c>
      <c r="B1049" s="22">
        <v>93141500</v>
      </c>
      <c r="C1049" s="23" t="s">
        <v>3691</v>
      </c>
      <c r="D1049" s="24">
        <v>43282</v>
      </c>
      <c r="E1049" s="23" t="s">
        <v>817</v>
      </c>
      <c r="F1049" s="23" t="s">
        <v>353</v>
      </c>
      <c r="G1049" s="23" t="s">
        <v>1472</v>
      </c>
      <c r="H1049" s="25">
        <v>60000000</v>
      </c>
      <c r="I1049" s="25">
        <v>60000000</v>
      </c>
      <c r="J1049" s="23" t="s">
        <v>347</v>
      </c>
      <c r="K1049" s="23" t="s">
        <v>45</v>
      </c>
      <c r="L1049" s="22" t="s">
        <v>3605</v>
      </c>
      <c r="M1049" s="22" t="s">
        <v>3592</v>
      </c>
      <c r="N1049" s="21" t="s">
        <v>3606</v>
      </c>
      <c r="O1049" s="26" t="s">
        <v>3607</v>
      </c>
      <c r="P1049" s="23" t="s">
        <v>3608</v>
      </c>
      <c r="Q1049" s="23" t="s">
        <v>3692</v>
      </c>
      <c r="R1049" s="23" t="s">
        <v>3616</v>
      </c>
      <c r="S1049" s="23" t="s">
        <v>3617</v>
      </c>
      <c r="T1049" s="23" t="s">
        <v>3682</v>
      </c>
      <c r="U1049" s="22"/>
      <c r="V1049" s="22"/>
      <c r="W1049" s="27"/>
      <c r="X1049" s="28"/>
      <c r="Y1049" s="23"/>
      <c r="Z1049" s="23"/>
      <c r="AA1049" s="29" t="str">
        <f t="shared" si="16"/>
        <v/>
      </c>
      <c r="AB1049" s="22"/>
      <c r="AC1049" s="22"/>
      <c r="AD1049" s="22" t="s">
        <v>3686</v>
      </c>
      <c r="AE1049" s="22" t="s">
        <v>3605</v>
      </c>
      <c r="AF1049" s="23" t="s">
        <v>47</v>
      </c>
      <c r="AG1049" s="23" t="s">
        <v>319</v>
      </c>
    </row>
    <row r="1050" spans="1:33" s="20" customFormat="1" ht="63" customHeight="1" x14ac:dyDescent="0.2">
      <c r="A1050" s="21" t="s">
        <v>3559</v>
      </c>
      <c r="B1050" s="22">
        <v>93141500</v>
      </c>
      <c r="C1050" s="23" t="s">
        <v>3693</v>
      </c>
      <c r="D1050" s="24">
        <v>43191</v>
      </c>
      <c r="E1050" s="23" t="s">
        <v>1616</v>
      </c>
      <c r="F1050" s="23" t="s">
        <v>353</v>
      </c>
      <c r="G1050" s="23" t="s">
        <v>1472</v>
      </c>
      <c r="H1050" s="25">
        <v>472500000</v>
      </c>
      <c r="I1050" s="25">
        <v>68750000</v>
      </c>
      <c r="J1050" s="23" t="s">
        <v>49</v>
      </c>
      <c r="K1050" s="23" t="s">
        <v>346</v>
      </c>
      <c r="L1050" s="22" t="s">
        <v>3605</v>
      </c>
      <c r="M1050" s="22" t="s">
        <v>3592</v>
      </c>
      <c r="N1050" s="21" t="s">
        <v>3606</v>
      </c>
      <c r="O1050" s="26" t="s">
        <v>3607</v>
      </c>
      <c r="P1050" s="23" t="s">
        <v>3608</v>
      </c>
      <c r="Q1050" s="23" t="s">
        <v>3682</v>
      </c>
      <c r="R1050" s="23" t="s">
        <v>3616</v>
      </c>
      <c r="S1050" s="23" t="s">
        <v>3617</v>
      </c>
      <c r="T1050" s="23" t="s">
        <v>3682</v>
      </c>
      <c r="U1050" s="22"/>
      <c r="V1050" s="22"/>
      <c r="W1050" s="27"/>
      <c r="X1050" s="28"/>
      <c r="Y1050" s="23"/>
      <c r="Z1050" s="23"/>
      <c r="AA1050" s="29" t="str">
        <f t="shared" si="16"/>
        <v/>
      </c>
      <c r="AB1050" s="22"/>
      <c r="AC1050" s="22"/>
      <c r="AD1050" s="22" t="s">
        <v>3694</v>
      </c>
      <c r="AE1050" s="22" t="s">
        <v>3605</v>
      </c>
      <c r="AF1050" s="23" t="s">
        <v>47</v>
      </c>
      <c r="AG1050" s="23" t="s">
        <v>319</v>
      </c>
    </row>
    <row r="1051" spans="1:33" s="20" customFormat="1" ht="63" customHeight="1" x14ac:dyDescent="0.2">
      <c r="A1051" s="21" t="s">
        <v>3559</v>
      </c>
      <c r="B1051" s="22">
        <v>83111600</v>
      </c>
      <c r="C1051" s="23" t="s">
        <v>3695</v>
      </c>
      <c r="D1051" s="24">
        <v>43049</v>
      </c>
      <c r="E1051" s="23" t="s">
        <v>340</v>
      </c>
      <c r="F1051" s="23" t="s">
        <v>504</v>
      </c>
      <c r="G1051" s="23" t="s">
        <v>1472</v>
      </c>
      <c r="H1051" s="25">
        <v>116000000</v>
      </c>
      <c r="I1051" s="25">
        <v>80000000</v>
      </c>
      <c r="J1051" s="23" t="s">
        <v>49</v>
      </c>
      <c r="K1051" s="23" t="s">
        <v>346</v>
      </c>
      <c r="L1051" s="22" t="s">
        <v>3605</v>
      </c>
      <c r="M1051" s="22" t="s">
        <v>3592</v>
      </c>
      <c r="N1051" s="21" t="s">
        <v>3606</v>
      </c>
      <c r="O1051" s="26" t="s">
        <v>3607</v>
      </c>
      <c r="P1051" s="23" t="s">
        <v>3608</v>
      </c>
      <c r="Q1051" s="23" t="s">
        <v>3696</v>
      </c>
      <c r="R1051" s="23" t="s">
        <v>3616</v>
      </c>
      <c r="S1051" s="23" t="s">
        <v>3622</v>
      </c>
      <c r="T1051" s="23" t="s">
        <v>3696</v>
      </c>
      <c r="U1051" s="22"/>
      <c r="V1051" s="22">
        <v>7731</v>
      </c>
      <c r="W1051" s="27">
        <v>7731</v>
      </c>
      <c r="X1051" s="28">
        <v>43033</v>
      </c>
      <c r="Y1051" s="23" t="s">
        <v>3697</v>
      </c>
      <c r="Z1051" s="23">
        <v>4600007667</v>
      </c>
      <c r="AA1051" s="29">
        <f t="shared" si="16"/>
        <v>1</v>
      </c>
      <c r="AB1051" s="22" t="s">
        <v>3698</v>
      </c>
      <c r="AC1051" s="22" t="s">
        <v>317</v>
      </c>
      <c r="AD1051" s="22"/>
      <c r="AE1051" s="22" t="s">
        <v>3605</v>
      </c>
      <c r="AF1051" s="23" t="s">
        <v>47</v>
      </c>
      <c r="AG1051" s="23" t="s">
        <v>319</v>
      </c>
    </row>
    <row r="1052" spans="1:33" s="20" customFormat="1" ht="63" customHeight="1" x14ac:dyDescent="0.2">
      <c r="A1052" s="21" t="s">
        <v>3559</v>
      </c>
      <c r="B1052" s="22">
        <v>83111600</v>
      </c>
      <c r="C1052" s="23" t="s">
        <v>3699</v>
      </c>
      <c r="D1052" s="24">
        <v>43313</v>
      </c>
      <c r="E1052" s="23" t="s">
        <v>3700</v>
      </c>
      <c r="F1052" s="23" t="s">
        <v>2875</v>
      </c>
      <c r="G1052" s="23" t="s">
        <v>1472</v>
      </c>
      <c r="H1052" s="25">
        <v>80000000</v>
      </c>
      <c r="I1052" s="25">
        <v>80000000</v>
      </c>
      <c r="J1052" s="23" t="s">
        <v>347</v>
      </c>
      <c r="K1052" s="23" t="s">
        <v>45</v>
      </c>
      <c r="L1052" s="22" t="s">
        <v>3605</v>
      </c>
      <c r="M1052" s="22" t="s">
        <v>3592</v>
      </c>
      <c r="N1052" s="21" t="s">
        <v>3606</v>
      </c>
      <c r="O1052" s="26" t="s">
        <v>3607</v>
      </c>
      <c r="P1052" s="23" t="s">
        <v>3608</v>
      </c>
      <c r="Q1052" s="23" t="s">
        <v>3692</v>
      </c>
      <c r="R1052" s="23" t="s">
        <v>3616</v>
      </c>
      <c r="S1052" s="23" t="s">
        <v>3617</v>
      </c>
      <c r="T1052" s="23" t="s">
        <v>3692</v>
      </c>
      <c r="U1052" s="22"/>
      <c r="V1052" s="22"/>
      <c r="W1052" s="27"/>
      <c r="X1052" s="28"/>
      <c r="Y1052" s="23"/>
      <c r="Z1052" s="23"/>
      <c r="AA1052" s="29" t="str">
        <f t="shared" si="16"/>
        <v/>
      </c>
      <c r="AB1052" s="22"/>
      <c r="AC1052" s="22"/>
      <c r="AD1052" s="22"/>
      <c r="AE1052" s="22" t="s">
        <v>3605</v>
      </c>
      <c r="AF1052" s="23" t="s">
        <v>47</v>
      </c>
      <c r="AG1052" s="23" t="s">
        <v>319</v>
      </c>
    </row>
    <row r="1053" spans="1:33" s="20" customFormat="1" ht="63" customHeight="1" x14ac:dyDescent="0.2">
      <c r="A1053" s="21" t="s">
        <v>3559</v>
      </c>
      <c r="B1053" s="22">
        <v>16111500</v>
      </c>
      <c r="C1053" s="23" t="s">
        <v>3701</v>
      </c>
      <c r="D1053" s="24">
        <v>42826</v>
      </c>
      <c r="E1053" s="23" t="s">
        <v>344</v>
      </c>
      <c r="F1053" s="23" t="s">
        <v>348</v>
      </c>
      <c r="G1053" s="23" t="s">
        <v>1472</v>
      </c>
      <c r="H1053" s="25">
        <v>300000000</v>
      </c>
      <c r="I1053" s="25">
        <v>300000000</v>
      </c>
      <c r="J1053" s="23" t="s">
        <v>347</v>
      </c>
      <c r="K1053" s="23" t="s">
        <v>45</v>
      </c>
      <c r="L1053" s="22" t="s">
        <v>3605</v>
      </c>
      <c r="M1053" s="22" t="s">
        <v>3592</v>
      </c>
      <c r="N1053" s="21" t="s">
        <v>3606</v>
      </c>
      <c r="O1053" s="26" t="s">
        <v>3607</v>
      </c>
      <c r="P1053" s="23" t="s">
        <v>3608</v>
      </c>
      <c r="Q1053" s="23" t="s">
        <v>3692</v>
      </c>
      <c r="R1053" s="23" t="s">
        <v>3616</v>
      </c>
      <c r="S1053" s="23" t="s">
        <v>3617</v>
      </c>
      <c r="T1053" s="23" t="s">
        <v>3692</v>
      </c>
      <c r="U1053" s="22"/>
      <c r="V1053" s="22"/>
      <c r="W1053" s="27"/>
      <c r="X1053" s="28"/>
      <c r="Y1053" s="23"/>
      <c r="Z1053" s="23"/>
      <c r="AA1053" s="29" t="str">
        <f t="shared" si="16"/>
        <v/>
      </c>
      <c r="AB1053" s="22"/>
      <c r="AC1053" s="22"/>
      <c r="AD1053" s="22"/>
      <c r="AE1053" s="22" t="s">
        <v>3605</v>
      </c>
      <c r="AF1053" s="23" t="s">
        <v>47</v>
      </c>
      <c r="AG1053" s="23" t="s">
        <v>319</v>
      </c>
    </row>
    <row r="1054" spans="1:33" s="20" customFormat="1" ht="63" customHeight="1" x14ac:dyDescent="0.2">
      <c r="A1054" s="21" t="s">
        <v>3559</v>
      </c>
      <c r="B1054" s="22">
        <v>93141500</v>
      </c>
      <c r="C1054" s="23" t="s">
        <v>3702</v>
      </c>
      <c r="D1054" s="24">
        <v>43191</v>
      </c>
      <c r="E1054" s="23" t="s">
        <v>1616</v>
      </c>
      <c r="F1054" s="23" t="s">
        <v>353</v>
      </c>
      <c r="G1054" s="23" t="s">
        <v>1472</v>
      </c>
      <c r="H1054" s="25">
        <v>472500000</v>
      </c>
      <c r="I1054" s="25">
        <v>52500000</v>
      </c>
      <c r="J1054" s="23" t="s">
        <v>49</v>
      </c>
      <c r="K1054" s="23" t="s">
        <v>346</v>
      </c>
      <c r="L1054" s="22" t="s">
        <v>3561</v>
      </c>
      <c r="M1054" s="22" t="s">
        <v>3562</v>
      </c>
      <c r="N1054" s="21" t="s">
        <v>3598</v>
      </c>
      <c r="O1054" s="26" t="s">
        <v>3564</v>
      </c>
      <c r="P1054" s="23"/>
      <c r="Q1054" s="23"/>
      <c r="R1054" s="23"/>
      <c r="S1054" s="23" t="s">
        <v>3703</v>
      </c>
      <c r="T1054" s="23"/>
      <c r="U1054" s="22"/>
      <c r="V1054" s="22"/>
      <c r="W1054" s="27"/>
      <c r="X1054" s="28"/>
      <c r="Y1054" s="23"/>
      <c r="Z1054" s="23"/>
      <c r="AA1054" s="29" t="str">
        <f t="shared" si="16"/>
        <v/>
      </c>
      <c r="AB1054" s="22"/>
      <c r="AC1054" s="22"/>
      <c r="AD1054" s="22" t="s">
        <v>3686</v>
      </c>
      <c r="AE1054" s="22" t="s">
        <v>3561</v>
      </c>
      <c r="AF1054" s="23" t="s">
        <v>47</v>
      </c>
      <c r="AG1054" s="23" t="s">
        <v>319</v>
      </c>
    </row>
    <row r="1055" spans="1:33" s="20" customFormat="1" ht="63" customHeight="1" x14ac:dyDescent="0.2">
      <c r="A1055" s="21" t="s">
        <v>3559</v>
      </c>
      <c r="B1055" s="22"/>
      <c r="C1055" s="23" t="s">
        <v>3704</v>
      </c>
      <c r="D1055" s="24">
        <v>43132</v>
      </c>
      <c r="E1055" s="23">
        <v>10</v>
      </c>
      <c r="F1055" s="23" t="s">
        <v>353</v>
      </c>
      <c r="G1055" s="23" t="s">
        <v>1472</v>
      </c>
      <c r="H1055" s="25">
        <v>68750000</v>
      </c>
      <c r="I1055" s="25">
        <v>68750000</v>
      </c>
      <c r="J1055" s="23" t="s">
        <v>347</v>
      </c>
      <c r="K1055" s="23" t="s">
        <v>45</v>
      </c>
      <c r="L1055" s="22" t="s">
        <v>3561</v>
      </c>
      <c r="M1055" s="22" t="s">
        <v>3562</v>
      </c>
      <c r="N1055" s="21" t="s">
        <v>3598</v>
      </c>
      <c r="O1055" s="26" t="s">
        <v>3564</v>
      </c>
      <c r="P1055" s="23"/>
      <c r="Q1055" s="23"/>
      <c r="R1055" s="23"/>
      <c r="S1055" s="23" t="s">
        <v>3568</v>
      </c>
      <c r="T1055" s="23"/>
      <c r="U1055" s="22"/>
      <c r="V1055" s="22"/>
      <c r="W1055" s="27"/>
      <c r="X1055" s="28"/>
      <c r="Y1055" s="23"/>
      <c r="Z1055" s="23"/>
      <c r="AA1055" s="29" t="str">
        <f t="shared" si="16"/>
        <v/>
      </c>
      <c r="AB1055" s="22"/>
      <c r="AC1055" s="22"/>
      <c r="AD1055" s="22" t="s">
        <v>3694</v>
      </c>
      <c r="AE1055" s="22" t="s">
        <v>3561</v>
      </c>
      <c r="AF1055" s="23" t="s">
        <v>47</v>
      </c>
      <c r="AG1055" s="23" t="s">
        <v>319</v>
      </c>
    </row>
    <row r="1056" spans="1:33" s="20" customFormat="1" ht="63" customHeight="1" x14ac:dyDescent="0.2">
      <c r="A1056" s="21" t="s">
        <v>3559</v>
      </c>
      <c r="B1056" s="22">
        <v>81161700</v>
      </c>
      <c r="C1056" s="23" t="s">
        <v>3705</v>
      </c>
      <c r="D1056" s="24">
        <v>42724</v>
      </c>
      <c r="E1056" s="23" t="s">
        <v>1360</v>
      </c>
      <c r="F1056" s="23" t="s">
        <v>837</v>
      </c>
      <c r="G1056" s="23" t="s">
        <v>1472</v>
      </c>
      <c r="H1056" s="25">
        <v>436720000</v>
      </c>
      <c r="I1056" s="25">
        <v>143000000</v>
      </c>
      <c r="J1056" s="23" t="s">
        <v>49</v>
      </c>
      <c r="K1056" s="23" t="s">
        <v>346</v>
      </c>
      <c r="L1056" s="22" t="s">
        <v>3605</v>
      </c>
      <c r="M1056" s="22" t="s">
        <v>3592</v>
      </c>
      <c r="N1056" s="21" t="s">
        <v>3606</v>
      </c>
      <c r="O1056" s="26" t="s">
        <v>3607</v>
      </c>
      <c r="P1056" s="23" t="s">
        <v>3608</v>
      </c>
      <c r="Q1056" s="23" t="s">
        <v>3665</v>
      </c>
      <c r="R1056" s="23" t="s">
        <v>3651</v>
      </c>
      <c r="S1056" s="23" t="s">
        <v>3680</v>
      </c>
      <c r="T1056" s="23" t="s">
        <v>3665</v>
      </c>
      <c r="U1056" s="22"/>
      <c r="V1056" s="22">
        <v>6280</v>
      </c>
      <c r="W1056" s="27">
        <v>6280</v>
      </c>
      <c r="X1056" s="28">
        <v>42720</v>
      </c>
      <c r="Y1056" s="23" t="s">
        <v>3706</v>
      </c>
      <c r="Z1056" s="23">
        <v>4600006147</v>
      </c>
      <c r="AA1056" s="29">
        <f t="shared" si="16"/>
        <v>1</v>
      </c>
      <c r="AB1056" s="22" t="s">
        <v>3654</v>
      </c>
      <c r="AC1056" s="22" t="s">
        <v>317</v>
      </c>
      <c r="AD1056" s="22"/>
      <c r="AE1056" s="22" t="s">
        <v>3605</v>
      </c>
      <c r="AF1056" s="23" t="s">
        <v>47</v>
      </c>
      <c r="AG1056" s="23" t="s">
        <v>319</v>
      </c>
    </row>
    <row r="1057" spans="1:33" s="20" customFormat="1" ht="63" customHeight="1" x14ac:dyDescent="0.2">
      <c r="A1057" s="21" t="s">
        <v>3559</v>
      </c>
      <c r="B1057" s="22">
        <v>81161700</v>
      </c>
      <c r="C1057" s="23" t="s">
        <v>3707</v>
      </c>
      <c r="D1057" s="24">
        <v>43235</v>
      </c>
      <c r="E1057" s="23" t="s">
        <v>3708</v>
      </c>
      <c r="F1057" s="23" t="s">
        <v>837</v>
      </c>
      <c r="G1057" s="23" t="s">
        <v>1472</v>
      </c>
      <c r="H1057" s="25">
        <v>350000000</v>
      </c>
      <c r="I1057" s="25">
        <v>350000000</v>
      </c>
      <c r="J1057" s="23" t="s">
        <v>347</v>
      </c>
      <c r="K1057" s="23" t="s">
        <v>45</v>
      </c>
      <c r="L1057" s="22" t="s">
        <v>3605</v>
      </c>
      <c r="M1057" s="22" t="s">
        <v>3592</v>
      </c>
      <c r="N1057" s="21" t="s">
        <v>3606</v>
      </c>
      <c r="O1057" s="26" t="s">
        <v>3607</v>
      </c>
      <c r="P1057" s="23" t="s">
        <v>3608</v>
      </c>
      <c r="Q1057" s="23" t="s">
        <v>3665</v>
      </c>
      <c r="R1057" s="23" t="s">
        <v>3651</v>
      </c>
      <c r="S1057" s="23" t="s">
        <v>3680</v>
      </c>
      <c r="T1057" s="23" t="s">
        <v>3665</v>
      </c>
      <c r="U1057" s="22"/>
      <c r="V1057" s="22"/>
      <c r="W1057" s="27"/>
      <c r="X1057" s="28"/>
      <c r="Y1057" s="23"/>
      <c r="Z1057" s="23"/>
      <c r="AA1057" s="29" t="str">
        <f t="shared" si="16"/>
        <v/>
      </c>
      <c r="AB1057" s="22"/>
      <c r="AC1057" s="22"/>
      <c r="AD1057" s="22"/>
      <c r="AE1057" s="22" t="s">
        <v>3605</v>
      </c>
      <c r="AF1057" s="23" t="s">
        <v>47</v>
      </c>
      <c r="AG1057" s="23" t="s">
        <v>319</v>
      </c>
    </row>
    <row r="1058" spans="1:33" s="20" customFormat="1" ht="63" customHeight="1" x14ac:dyDescent="0.2">
      <c r="A1058" s="21" t="s">
        <v>3559</v>
      </c>
      <c r="B1058" s="22">
        <v>86101700</v>
      </c>
      <c r="C1058" s="23" t="s">
        <v>3709</v>
      </c>
      <c r="D1058" s="24">
        <v>43132</v>
      </c>
      <c r="E1058" s="23" t="s">
        <v>340</v>
      </c>
      <c r="F1058" s="23" t="s">
        <v>533</v>
      </c>
      <c r="G1058" s="23" t="s">
        <v>1472</v>
      </c>
      <c r="H1058" s="25">
        <v>187000000</v>
      </c>
      <c r="I1058" s="25">
        <v>187000000</v>
      </c>
      <c r="J1058" s="23" t="s">
        <v>347</v>
      </c>
      <c r="K1058" s="23" t="s">
        <v>45</v>
      </c>
      <c r="L1058" s="22" t="s">
        <v>3605</v>
      </c>
      <c r="M1058" s="22" t="s">
        <v>3592</v>
      </c>
      <c r="N1058" s="21" t="s">
        <v>3606</v>
      </c>
      <c r="O1058" s="26" t="s">
        <v>3607</v>
      </c>
      <c r="P1058" s="23" t="s">
        <v>3608</v>
      </c>
      <c r="Q1058" s="23" t="s">
        <v>3615</v>
      </c>
      <c r="R1058" s="23" t="s">
        <v>3616</v>
      </c>
      <c r="S1058" s="23" t="s">
        <v>3622</v>
      </c>
      <c r="T1058" s="23" t="s">
        <v>3615</v>
      </c>
      <c r="U1058" s="22"/>
      <c r="V1058" s="22"/>
      <c r="W1058" s="27"/>
      <c r="X1058" s="28"/>
      <c r="Y1058" s="23"/>
      <c r="Z1058" s="23"/>
      <c r="AA1058" s="29" t="str">
        <f t="shared" si="16"/>
        <v/>
      </c>
      <c r="AB1058" s="22"/>
      <c r="AC1058" s="22"/>
      <c r="AD1058" s="22"/>
      <c r="AE1058" s="22" t="s">
        <v>3605</v>
      </c>
      <c r="AF1058" s="23" t="s">
        <v>47</v>
      </c>
      <c r="AG1058" s="23" t="s">
        <v>319</v>
      </c>
    </row>
    <row r="1059" spans="1:33" s="20" customFormat="1" ht="63" customHeight="1" x14ac:dyDescent="0.2">
      <c r="A1059" s="21" t="s">
        <v>3559</v>
      </c>
      <c r="B1059" s="22">
        <v>500000000</v>
      </c>
      <c r="C1059" s="23" t="s">
        <v>3710</v>
      </c>
      <c r="D1059" s="24">
        <v>43132</v>
      </c>
      <c r="E1059" s="23" t="s">
        <v>340</v>
      </c>
      <c r="F1059" s="23" t="s">
        <v>348</v>
      </c>
      <c r="G1059" s="23" t="s">
        <v>1472</v>
      </c>
      <c r="H1059" s="25">
        <v>400000000</v>
      </c>
      <c r="I1059" s="25">
        <v>400000000</v>
      </c>
      <c r="J1059" s="23" t="s">
        <v>347</v>
      </c>
      <c r="K1059" s="23" t="s">
        <v>45</v>
      </c>
      <c r="L1059" s="22" t="s">
        <v>3605</v>
      </c>
      <c r="M1059" s="22" t="s">
        <v>3592</v>
      </c>
      <c r="N1059" s="21" t="s">
        <v>3606</v>
      </c>
      <c r="O1059" s="26" t="s">
        <v>3607</v>
      </c>
      <c r="P1059" s="23" t="s">
        <v>3608</v>
      </c>
      <c r="Q1059" s="23" t="s">
        <v>3682</v>
      </c>
      <c r="R1059" s="23" t="s">
        <v>3616</v>
      </c>
      <c r="S1059" s="23" t="s">
        <v>3622</v>
      </c>
      <c r="T1059" s="23" t="s">
        <v>3682</v>
      </c>
      <c r="U1059" s="22"/>
      <c r="V1059" s="22"/>
      <c r="W1059" s="27"/>
      <c r="X1059" s="28"/>
      <c r="Y1059" s="23"/>
      <c r="Z1059" s="23"/>
      <c r="AA1059" s="29" t="str">
        <f t="shared" si="16"/>
        <v/>
      </c>
      <c r="AB1059" s="22"/>
      <c r="AC1059" s="22"/>
      <c r="AD1059" s="22"/>
      <c r="AE1059" s="22" t="s">
        <v>3605</v>
      </c>
      <c r="AF1059" s="23" t="s">
        <v>47</v>
      </c>
      <c r="AG1059" s="23" t="s">
        <v>319</v>
      </c>
    </row>
    <row r="1060" spans="1:33" s="20" customFormat="1" ht="63" customHeight="1" x14ac:dyDescent="0.2">
      <c r="A1060" s="21" t="s">
        <v>3559</v>
      </c>
      <c r="B1060" s="22" t="s">
        <v>3711</v>
      </c>
      <c r="C1060" s="23" t="s">
        <v>3712</v>
      </c>
      <c r="D1060" s="24">
        <v>43831</v>
      </c>
      <c r="E1060" s="23" t="s">
        <v>340</v>
      </c>
      <c r="F1060" s="23" t="s">
        <v>348</v>
      </c>
      <c r="G1060" s="23" t="s">
        <v>1472</v>
      </c>
      <c r="H1060" s="25">
        <v>300000000</v>
      </c>
      <c r="I1060" s="25">
        <v>300000000</v>
      </c>
      <c r="J1060" s="23" t="s">
        <v>347</v>
      </c>
      <c r="K1060" s="23" t="s">
        <v>45</v>
      </c>
      <c r="L1060" s="22" t="s">
        <v>3640</v>
      </c>
      <c r="M1060" s="22" t="s">
        <v>3641</v>
      </c>
      <c r="N1060" s="21" t="s">
        <v>3642</v>
      </c>
      <c r="O1060" s="26" t="s">
        <v>3643</v>
      </c>
      <c r="P1060" s="23"/>
      <c r="Q1060" s="23" t="s">
        <v>3576</v>
      </c>
      <c r="R1060" s="23" t="s">
        <v>3576</v>
      </c>
      <c r="S1060" s="23" t="s">
        <v>3659</v>
      </c>
      <c r="T1060" s="23"/>
      <c r="U1060" s="22"/>
      <c r="V1060" s="22">
        <v>8029</v>
      </c>
      <c r="W1060" s="27">
        <v>20281</v>
      </c>
      <c r="X1060" s="28">
        <v>43129</v>
      </c>
      <c r="Y1060" s="23"/>
      <c r="Z1060" s="23"/>
      <c r="AA1060" s="29">
        <f t="shared" si="16"/>
        <v>0.33</v>
      </c>
      <c r="AB1060" s="22"/>
      <c r="AC1060" s="22"/>
      <c r="AD1060" s="22" t="s">
        <v>3582</v>
      </c>
      <c r="AE1060" s="22" t="s">
        <v>3640</v>
      </c>
      <c r="AF1060" s="23" t="s">
        <v>47</v>
      </c>
      <c r="AG1060" s="23" t="s">
        <v>319</v>
      </c>
    </row>
    <row r="1061" spans="1:33" s="20" customFormat="1" ht="63" customHeight="1" x14ac:dyDescent="0.2">
      <c r="A1061" s="21" t="s">
        <v>3559</v>
      </c>
      <c r="B1061" s="22" t="s">
        <v>3713</v>
      </c>
      <c r="C1061" s="23" t="s">
        <v>3714</v>
      </c>
      <c r="D1061" s="24">
        <v>43132</v>
      </c>
      <c r="E1061" s="23" t="s">
        <v>482</v>
      </c>
      <c r="F1061" s="23" t="s">
        <v>620</v>
      </c>
      <c r="G1061" s="23" t="s">
        <v>1472</v>
      </c>
      <c r="H1061" s="25">
        <v>35000000</v>
      </c>
      <c r="I1061" s="25">
        <v>35000000</v>
      </c>
      <c r="J1061" s="23" t="s">
        <v>347</v>
      </c>
      <c r="K1061" s="23" t="s">
        <v>45</v>
      </c>
      <c r="L1061" s="22" t="s">
        <v>3572</v>
      </c>
      <c r="M1061" s="22" t="s">
        <v>3573</v>
      </c>
      <c r="N1061" s="21" t="s">
        <v>3581</v>
      </c>
      <c r="O1061" s="26"/>
      <c r="P1061" s="23"/>
      <c r="Q1061" s="23"/>
      <c r="R1061" s="23"/>
      <c r="S1061" s="23"/>
      <c r="T1061" s="23"/>
      <c r="U1061" s="22"/>
      <c r="V1061" s="22">
        <v>8050</v>
      </c>
      <c r="W1061" s="27">
        <v>20612</v>
      </c>
      <c r="X1061" s="28"/>
      <c r="Y1061" s="23"/>
      <c r="Z1061" s="23"/>
      <c r="AA1061" s="29">
        <f t="shared" si="16"/>
        <v>0</v>
      </c>
      <c r="AB1061" s="22"/>
      <c r="AC1061" s="22"/>
      <c r="AD1061" s="22"/>
      <c r="AE1061" s="22" t="s">
        <v>3572</v>
      </c>
      <c r="AF1061" s="23" t="s">
        <v>47</v>
      </c>
      <c r="AG1061" s="23" t="s">
        <v>319</v>
      </c>
    </row>
    <row r="1062" spans="1:33" s="20" customFormat="1" ht="63" customHeight="1" x14ac:dyDescent="0.2">
      <c r="A1062" s="21" t="s">
        <v>3559</v>
      </c>
      <c r="B1062" s="22" t="s">
        <v>3715</v>
      </c>
      <c r="C1062" s="23" t="s">
        <v>3716</v>
      </c>
      <c r="D1062" s="24">
        <v>43891</v>
      </c>
      <c r="E1062" s="23" t="s">
        <v>345</v>
      </c>
      <c r="F1062" s="23" t="s">
        <v>348</v>
      </c>
      <c r="G1062" s="23" t="s">
        <v>1472</v>
      </c>
      <c r="H1062" s="25">
        <v>300000000</v>
      </c>
      <c r="I1062" s="25">
        <v>300000000</v>
      </c>
      <c r="J1062" s="23" t="s">
        <v>347</v>
      </c>
      <c r="K1062" s="23" t="s">
        <v>45</v>
      </c>
      <c r="L1062" s="22" t="s">
        <v>3640</v>
      </c>
      <c r="M1062" s="22" t="s">
        <v>3641</v>
      </c>
      <c r="N1062" s="21" t="s">
        <v>3642</v>
      </c>
      <c r="O1062" s="26" t="s">
        <v>3643</v>
      </c>
      <c r="P1062" s="23"/>
      <c r="Q1062" s="23" t="s">
        <v>3576</v>
      </c>
      <c r="R1062" s="23" t="s">
        <v>3576</v>
      </c>
      <c r="S1062" s="23" t="s">
        <v>3659</v>
      </c>
      <c r="T1062" s="23"/>
      <c r="U1062" s="22"/>
      <c r="V1062" s="22">
        <v>8029</v>
      </c>
      <c r="W1062" s="27">
        <v>20281</v>
      </c>
      <c r="X1062" s="28">
        <v>43129</v>
      </c>
      <c r="Y1062" s="23"/>
      <c r="Z1062" s="23"/>
      <c r="AA1062" s="29">
        <f t="shared" si="16"/>
        <v>0.33</v>
      </c>
      <c r="AB1062" s="22"/>
      <c r="AC1062" s="22"/>
      <c r="AD1062" s="22" t="s">
        <v>3582</v>
      </c>
      <c r="AE1062" s="22" t="s">
        <v>3640</v>
      </c>
      <c r="AF1062" s="23" t="s">
        <v>47</v>
      </c>
      <c r="AG1062" s="23" t="s">
        <v>319</v>
      </c>
    </row>
    <row r="1063" spans="1:33" s="20" customFormat="1" ht="63" customHeight="1" x14ac:dyDescent="0.2">
      <c r="A1063" s="21" t="s">
        <v>3559</v>
      </c>
      <c r="B1063" s="22" t="s">
        <v>3715</v>
      </c>
      <c r="C1063" s="23" t="s">
        <v>3717</v>
      </c>
      <c r="D1063" s="24">
        <v>43891</v>
      </c>
      <c r="E1063" s="23" t="s">
        <v>340</v>
      </c>
      <c r="F1063" s="23" t="s">
        <v>348</v>
      </c>
      <c r="G1063" s="23" t="s">
        <v>1472</v>
      </c>
      <c r="H1063" s="25">
        <v>150000000</v>
      </c>
      <c r="I1063" s="25">
        <v>150000000</v>
      </c>
      <c r="J1063" s="23" t="s">
        <v>347</v>
      </c>
      <c r="K1063" s="23" t="s">
        <v>45</v>
      </c>
      <c r="L1063" s="22" t="s">
        <v>3605</v>
      </c>
      <c r="M1063" s="22" t="s">
        <v>3592</v>
      </c>
      <c r="N1063" s="21" t="s">
        <v>3606</v>
      </c>
      <c r="O1063" s="26" t="s">
        <v>3607</v>
      </c>
      <c r="P1063" s="23" t="s">
        <v>3608</v>
      </c>
      <c r="Q1063" s="23" t="s">
        <v>3682</v>
      </c>
      <c r="R1063" s="23" t="s">
        <v>3616</v>
      </c>
      <c r="S1063" s="23" t="s">
        <v>3622</v>
      </c>
      <c r="T1063" s="23" t="s">
        <v>3682</v>
      </c>
      <c r="U1063" s="22"/>
      <c r="V1063" s="22"/>
      <c r="W1063" s="27"/>
      <c r="X1063" s="28"/>
      <c r="Y1063" s="23"/>
      <c r="Z1063" s="23"/>
      <c r="AA1063" s="29" t="str">
        <f t="shared" si="16"/>
        <v/>
      </c>
      <c r="AB1063" s="22"/>
      <c r="AC1063" s="22"/>
      <c r="AD1063" s="22"/>
      <c r="AE1063" s="22" t="s">
        <v>3605</v>
      </c>
      <c r="AF1063" s="23" t="s">
        <v>47</v>
      </c>
      <c r="AG1063" s="23" t="s">
        <v>319</v>
      </c>
    </row>
    <row r="1064" spans="1:33" s="20" customFormat="1" ht="63" customHeight="1" x14ac:dyDescent="0.2">
      <c r="A1064" s="21" t="s">
        <v>3559</v>
      </c>
      <c r="B1064" s="22" t="s">
        <v>3718</v>
      </c>
      <c r="C1064" s="23" t="s">
        <v>3719</v>
      </c>
      <c r="D1064" s="24">
        <v>43191</v>
      </c>
      <c r="E1064" s="23" t="s">
        <v>3720</v>
      </c>
      <c r="F1064" s="23" t="s">
        <v>348</v>
      </c>
      <c r="G1064" s="23" t="s">
        <v>1472</v>
      </c>
      <c r="H1064" s="25">
        <v>315444000</v>
      </c>
      <c r="I1064" s="25">
        <v>350444000</v>
      </c>
      <c r="J1064" s="23" t="s">
        <v>347</v>
      </c>
      <c r="K1064" s="23" t="s">
        <v>45</v>
      </c>
      <c r="L1064" s="22" t="s">
        <v>3640</v>
      </c>
      <c r="M1064" s="22" t="s">
        <v>3641</v>
      </c>
      <c r="N1064" s="21" t="s">
        <v>3642</v>
      </c>
      <c r="O1064" s="26" t="s">
        <v>3643</v>
      </c>
      <c r="P1064" s="23"/>
      <c r="Q1064" s="23" t="s">
        <v>3576</v>
      </c>
      <c r="R1064" s="23" t="s">
        <v>3576</v>
      </c>
      <c r="S1064" s="23" t="s">
        <v>3659</v>
      </c>
      <c r="T1064" s="23"/>
      <c r="U1064" s="22"/>
      <c r="V1064" s="22"/>
      <c r="W1064" s="27"/>
      <c r="X1064" s="28"/>
      <c r="Y1064" s="23"/>
      <c r="Z1064" s="23"/>
      <c r="AA1064" s="29" t="str">
        <f t="shared" si="16"/>
        <v/>
      </c>
      <c r="AB1064" s="22"/>
      <c r="AC1064" s="22"/>
      <c r="AD1064" s="22" t="s">
        <v>3582</v>
      </c>
      <c r="AE1064" s="22" t="s">
        <v>3640</v>
      </c>
      <c r="AF1064" s="23" t="s">
        <v>47</v>
      </c>
      <c r="AG1064" s="23" t="s">
        <v>319</v>
      </c>
    </row>
    <row r="1065" spans="1:33" s="20" customFormat="1" ht="63" customHeight="1" x14ac:dyDescent="0.2">
      <c r="A1065" s="21" t="s">
        <v>3721</v>
      </c>
      <c r="B1065" s="22" t="s">
        <v>3722</v>
      </c>
      <c r="C1065" s="23" t="s">
        <v>3723</v>
      </c>
      <c r="D1065" s="24">
        <v>43035</v>
      </c>
      <c r="E1065" s="23" t="s">
        <v>1346</v>
      </c>
      <c r="F1065" s="23" t="s">
        <v>353</v>
      </c>
      <c r="G1065" s="23" t="s">
        <v>3724</v>
      </c>
      <c r="H1065" s="25">
        <v>5050000000</v>
      </c>
      <c r="I1065" s="25">
        <v>5050000000</v>
      </c>
      <c r="J1065" s="23" t="s">
        <v>49</v>
      </c>
      <c r="K1065" s="23" t="s">
        <v>346</v>
      </c>
      <c r="L1065" s="22" t="s">
        <v>3725</v>
      </c>
      <c r="M1065" s="22" t="s">
        <v>3726</v>
      </c>
      <c r="N1065" s="21" t="s">
        <v>3727</v>
      </c>
      <c r="O1065" s="26" t="s">
        <v>3728</v>
      </c>
      <c r="P1065" s="23" t="s">
        <v>3279</v>
      </c>
      <c r="Q1065" s="23" t="s">
        <v>3729</v>
      </c>
      <c r="R1065" s="23" t="s">
        <v>3730</v>
      </c>
      <c r="S1065" s="23" t="s">
        <v>3731</v>
      </c>
      <c r="T1065" s="23" t="s">
        <v>3732</v>
      </c>
      <c r="U1065" s="22" t="s">
        <v>3733</v>
      </c>
      <c r="V1065" s="22">
        <v>7710</v>
      </c>
      <c r="W1065" s="27" t="s">
        <v>3734</v>
      </c>
      <c r="X1065" s="28">
        <v>43048</v>
      </c>
      <c r="Y1065" s="23">
        <v>20172541265455</v>
      </c>
      <c r="Z1065" s="23">
        <v>4600007630</v>
      </c>
      <c r="AA1065" s="29">
        <f t="shared" si="16"/>
        <v>1</v>
      </c>
      <c r="AB1065" s="22" t="s">
        <v>700</v>
      </c>
      <c r="AC1065" s="22" t="s">
        <v>317</v>
      </c>
      <c r="AD1065" s="22"/>
      <c r="AE1065" s="22" t="s">
        <v>3735</v>
      </c>
      <c r="AF1065" s="23" t="s">
        <v>835</v>
      </c>
      <c r="AG1065" s="23" t="s">
        <v>3736</v>
      </c>
    </row>
    <row r="1066" spans="1:33" s="20" customFormat="1" ht="63" customHeight="1" x14ac:dyDescent="0.2">
      <c r="A1066" s="21" t="s">
        <v>3721</v>
      </c>
      <c r="B1066" s="22">
        <v>80101600</v>
      </c>
      <c r="C1066" s="23" t="s">
        <v>3737</v>
      </c>
      <c r="D1066" s="24">
        <v>43049</v>
      </c>
      <c r="E1066" s="23" t="s">
        <v>1346</v>
      </c>
      <c r="F1066" s="23" t="s">
        <v>353</v>
      </c>
      <c r="G1066" s="23" t="s">
        <v>3724</v>
      </c>
      <c r="H1066" s="25">
        <v>1000000000</v>
      </c>
      <c r="I1066" s="25">
        <v>800000000</v>
      </c>
      <c r="J1066" s="23" t="s">
        <v>49</v>
      </c>
      <c r="K1066" s="23" t="s">
        <v>346</v>
      </c>
      <c r="L1066" s="22" t="s">
        <v>3738</v>
      </c>
      <c r="M1066" s="22" t="s">
        <v>3739</v>
      </c>
      <c r="N1066" s="21" t="s">
        <v>3740</v>
      </c>
      <c r="O1066" s="26" t="s">
        <v>3741</v>
      </c>
      <c r="P1066" s="23" t="s">
        <v>3279</v>
      </c>
      <c r="Q1066" s="23" t="s">
        <v>3742</v>
      </c>
      <c r="R1066" s="23" t="s">
        <v>3743</v>
      </c>
      <c r="S1066" s="23" t="s">
        <v>3744</v>
      </c>
      <c r="T1066" s="23" t="s">
        <v>3745</v>
      </c>
      <c r="U1066" s="22" t="s">
        <v>3746</v>
      </c>
      <c r="V1066" s="22">
        <v>7749</v>
      </c>
      <c r="W1066" s="27">
        <v>19629</v>
      </c>
      <c r="X1066" s="28">
        <v>43047</v>
      </c>
      <c r="Y1066" s="23">
        <v>2017060109953</v>
      </c>
      <c r="Z1066" s="23">
        <v>4600007908</v>
      </c>
      <c r="AA1066" s="29">
        <f t="shared" si="16"/>
        <v>1</v>
      </c>
      <c r="AB1066" s="22" t="s">
        <v>3747</v>
      </c>
      <c r="AC1066" s="22" t="s">
        <v>317</v>
      </c>
      <c r="AD1066" s="22"/>
      <c r="AE1066" s="22" t="s">
        <v>3748</v>
      </c>
      <c r="AF1066" s="23" t="s">
        <v>47</v>
      </c>
      <c r="AG1066" s="23" t="s">
        <v>3736</v>
      </c>
    </row>
    <row r="1067" spans="1:33" s="20" customFormat="1" ht="63" customHeight="1" x14ac:dyDescent="0.2">
      <c r="A1067" s="21" t="s">
        <v>3721</v>
      </c>
      <c r="B1067" s="22">
        <v>80101510</v>
      </c>
      <c r="C1067" s="23" t="s">
        <v>3749</v>
      </c>
      <c r="D1067" s="24">
        <v>43313</v>
      </c>
      <c r="E1067" s="23" t="s">
        <v>343</v>
      </c>
      <c r="F1067" s="23" t="s">
        <v>504</v>
      </c>
      <c r="G1067" s="23" t="s">
        <v>3163</v>
      </c>
      <c r="H1067" s="25">
        <v>23919000</v>
      </c>
      <c r="I1067" s="25">
        <v>23919000</v>
      </c>
      <c r="J1067" s="23" t="s">
        <v>347</v>
      </c>
      <c r="K1067" s="23" t="s">
        <v>45</v>
      </c>
      <c r="L1067" s="22" t="s">
        <v>3750</v>
      </c>
      <c r="M1067" s="22" t="s">
        <v>3751</v>
      </c>
      <c r="N1067" s="21" t="s">
        <v>3752</v>
      </c>
      <c r="O1067" s="26" t="s">
        <v>3753</v>
      </c>
      <c r="P1067" s="23" t="s">
        <v>45</v>
      </c>
      <c r="Q1067" s="23" t="s">
        <v>45</v>
      </c>
      <c r="R1067" s="23" t="s">
        <v>45</v>
      </c>
      <c r="S1067" s="23" t="s">
        <v>45</v>
      </c>
      <c r="T1067" s="23" t="s">
        <v>45</v>
      </c>
      <c r="U1067" s="22" t="s">
        <v>45</v>
      </c>
      <c r="V1067" s="22"/>
      <c r="W1067" s="27"/>
      <c r="X1067" s="28"/>
      <c r="Y1067" s="23"/>
      <c r="Z1067" s="23"/>
      <c r="AA1067" s="29" t="str">
        <f t="shared" si="16"/>
        <v/>
      </c>
      <c r="AB1067" s="22"/>
      <c r="AC1067" s="22"/>
      <c r="AD1067" s="22"/>
      <c r="AE1067" s="22" t="s">
        <v>3754</v>
      </c>
      <c r="AF1067" s="23" t="s">
        <v>47</v>
      </c>
      <c r="AG1067" s="23" t="s">
        <v>3736</v>
      </c>
    </row>
    <row r="1068" spans="1:33" s="20" customFormat="1" ht="63" customHeight="1" x14ac:dyDescent="0.2">
      <c r="A1068" s="21" t="s">
        <v>3721</v>
      </c>
      <c r="B1068" s="22">
        <v>81161801</v>
      </c>
      <c r="C1068" s="23" t="s">
        <v>3755</v>
      </c>
      <c r="D1068" s="24">
        <v>42876</v>
      </c>
      <c r="E1068" s="23" t="s">
        <v>345</v>
      </c>
      <c r="F1068" s="23" t="s">
        <v>837</v>
      </c>
      <c r="G1068" s="23" t="s">
        <v>3163</v>
      </c>
      <c r="H1068" s="25">
        <v>181347510</v>
      </c>
      <c r="I1068" s="25">
        <v>15000000</v>
      </c>
      <c r="J1068" s="23" t="s">
        <v>49</v>
      </c>
      <c r="K1068" s="23" t="s">
        <v>346</v>
      </c>
      <c r="L1068" s="22" t="s">
        <v>3750</v>
      </c>
      <c r="M1068" s="22" t="s">
        <v>3751</v>
      </c>
      <c r="N1068" s="21" t="s">
        <v>3752</v>
      </c>
      <c r="O1068" s="26" t="s">
        <v>3753</v>
      </c>
      <c r="P1068" s="23" t="s">
        <v>45</v>
      </c>
      <c r="Q1068" s="23" t="s">
        <v>45</v>
      </c>
      <c r="R1068" s="23" t="s">
        <v>45</v>
      </c>
      <c r="S1068" s="23" t="s">
        <v>45</v>
      </c>
      <c r="T1068" s="23" t="s">
        <v>45</v>
      </c>
      <c r="U1068" s="22" t="s">
        <v>45</v>
      </c>
      <c r="V1068" s="22">
        <v>6958</v>
      </c>
      <c r="W1068" s="27">
        <v>17446</v>
      </c>
      <c r="X1068" s="28">
        <v>42857</v>
      </c>
      <c r="Y1068" s="23">
        <v>2017060079671</v>
      </c>
      <c r="Z1068" s="23">
        <v>4600006762</v>
      </c>
      <c r="AA1068" s="29">
        <f t="shared" si="16"/>
        <v>1</v>
      </c>
      <c r="AB1068" s="22" t="s">
        <v>3756</v>
      </c>
      <c r="AC1068" s="22" t="s">
        <v>317</v>
      </c>
      <c r="AD1068" s="22" t="s">
        <v>3757</v>
      </c>
      <c r="AE1068" s="22" t="s">
        <v>3758</v>
      </c>
      <c r="AF1068" s="23" t="s">
        <v>47</v>
      </c>
      <c r="AG1068" s="23" t="s">
        <v>3736</v>
      </c>
    </row>
    <row r="1069" spans="1:33" s="20" customFormat="1" ht="63" customHeight="1" x14ac:dyDescent="0.2">
      <c r="A1069" s="21" t="s">
        <v>3721</v>
      </c>
      <c r="B1069" s="22">
        <v>81161801</v>
      </c>
      <c r="C1069" s="23" t="s">
        <v>3755</v>
      </c>
      <c r="D1069" s="24">
        <v>43101</v>
      </c>
      <c r="E1069" s="23" t="s">
        <v>482</v>
      </c>
      <c r="F1069" s="23" t="s">
        <v>837</v>
      </c>
      <c r="G1069" s="23" t="s">
        <v>3163</v>
      </c>
      <c r="H1069" s="25">
        <v>218189300</v>
      </c>
      <c r="I1069" s="25">
        <v>218189300</v>
      </c>
      <c r="J1069" s="23" t="s">
        <v>347</v>
      </c>
      <c r="K1069" s="23" t="s">
        <v>45</v>
      </c>
      <c r="L1069" s="22" t="s">
        <v>3759</v>
      </c>
      <c r="M1069" s="22" t="s">
        <v>3760</v>
      </c>
      <c r="N1069" s="21" t="s">
        <v>3752</v>
      </c>
      <c r="O1069" s="26" t="s">
        <v>3753</v>
      </c>
      <c r="P1069" s="23" t="s">
        <v>45</v>
      </c>
      <c r="Q1069" s="23" t="s">
        <v>45</v>
      </c>
      <c r="R1069" s="23" t="s">
        <v>45</v>
      </c>
      <c r="S1069" s="23" t="s">
        <v>45</v>
      </c>
      <c r="T1069" s="23" t="s">
        <v>45</v>
      </c>
      <c r="U1069" s="22" t="s">
        <v>45</v>
      </c>
      <c r="V1069" s="22">
        <v>8040</v>
      </c>
      <c r="W1069" s="27">
        <v>20702</v>
      </c>
      <c r="X1069" s="28">
        <v>43122</v>
      </c>
      <c r="Y1069" s="23">
        <v>2018060004242</v>
      </c>
      <c r="Z1069" s="23">
        <v>4600008035</v>
      </c>
      <c r="AA1069" s="29">
        <f t="shared" si="16"/>
        <v>1</v>
      </c>
      <c r="AB1069" s="22" t="s">
        <v>3756</v>
      </c>
      <c r="AC1069" s="22" t="s">
        <v>3761</v>
      </c>
      <c r="AD1069" s="22"/>
      <c r="AE1069" s="22" t="s">
        <v>3758</v>
      </c>
      <c r="AF1069" s="23" t="s">
        <v>47</v>
      </c>
      <c r="AG1069" s="23" t="s">
        <v>3736</v>
      </c>
    </row>
    <row r="1070" spans="1:33" s="20" customFormat="1" ht="63" customHeight="1" x14ac:dyDescent="0.2">
      <c r="A1070" s="21" t="s">
        <v>3721</v>
      </c>
      <c r="B1070" s="22" t="s">
        <v>3762</v>
      </c>
      <c r="C1070" s="23" t="s">
        <v>3763</v>
      </c>
      <c r="D1070" s="24">
        <v>42795</v>
      </c>
      <c r="E1070" s="23" t="s">
        <v>341</v>
      </c>
      <c r="F1070" s="23" t="s">
        <v>353</v>
      </c>
      <c r="G1070" s="23" t="s">
        <v>3724</v>
      </c>
      <c r="H1070" s="25">
        <v>2393000000</v>
      </c>
      <c r="I1070" s="25">
        <v>593000000</v>
      </c>
      <c r="J1070" s="23" t="s">
        <v>49</v>
      </c>
      <c r="K1070" s="23" t="s">
        <v>346</v>
      </c>
      <c r="L1070" s="22" t="s">
        <v>3725</v>
      </c>
      <c r="M1070" s="22" t="s">
        <v>3726</v>
      </c>
      <c r="N1070" s="21" t="s">
        <v>3727</v>
      </c>
      <c r="O1070" s="26" t="s">
        <v>3728</v>
      </c>
      <c r="P1070" s="23" t="s">
        <v>3279</v>
      </c>
      <c r="Q1070" s="23" t="s">
        <v>3764</v>
      </c>
      <c r="R1070" s="23" t="s">
        <v>3765</v>
      </c>
      <c r="S1070" s="23" t="s">
        <v>3766</v>
      </c>
      <c r="T1070" s="23" t="s">
        <v>3767</v>
      </c>
      <c r="U1070" s="22" t="s">
        <v>3765</v>
      </c>
      <c r="V1070" s="22">
        <v>6553</v>
      </c>
      <c r="W1070" s="27">
        <v>16455</v>
      </c>
      <c r="X1070" s="28">
        <v>42794</v>
      </c>
      <c r="Y1070" s="23">
        <v>2017060052066</v>
      </c>
      <c r="Z1070" s="23">
        <v>4600006458</v>
      </c>
      <c r="AA1070" s="29">
        <f t="shared" si="16"/>
        <v>1</v>
      </c>
      <c r="AB1070" s="22" t="s">
        <v>3747</v>
      </c>
      <c r="AC1070" s="22" t="s">
        <v>317</v>
      </c>
      <c r="AD1070" s="22" t="s">
        <v>3768</v>
      </c>
      <c r="AE1070" s="22" t="s">
        <v>3769</v>
      </c>
      <c r="AF1070" s="23" t="s">
        <v>835</v>
      </c>
      <c r="AG1070" s="23" t="s">
        <v>3736</v>
      </c>
    </row>
    <row r="1071" spans="1:33" s="20" customFormat="1" ht="63" customHeight="1" x14ac:dyDescent="0.2">
      <c r="A1071" s="21" t="s">
        <v>3721</v>
      </c>
      <c r="B1071" s="22" t="s">
        <v>3762</v>
      </c>
      <c r="C1071" s="23" t="s">
        <v>3770</v>
      </c>
      <c r="D1071" s="24">
        <v>43282</v>
      </c>
      <c r="E1071" s="23" t="s">
        <v>817</v>
      </c>
      <c r="F1071" s="23" t="s">
        <v>353</v>
      </c>
      <c r="G1071" s="23" t="s">
        <v>3724</v>
      </c>
      <c r="H1071" s="25">
        <v>2860539633</v>
      </c>
      <c r="I1071" s="25">
        <v>2860539633</v>
      </c>
      <c r="J1071" s="23" t="s">
        <v>347</v>
      </c>
      <c r="K1071" s="23" t="s">
        <v>45</v>
      </c>
      <c r="L1071" s="22" t="s">
        <v>3771</v>
      </c>
      <c r="M1071" s="22" t="s">
        <v>3772</v>
      </c>
      <c r="N1071" s="21">
        <v>3838111</v>
      </c>
      <c r="O1071" s="26" t="s">
        <v>3773</v>
      </c>
      <c r="P1071" s="23" t="s">
        <v>3279</v>
      </c>
      <c r="Q1071" s="23" t="s">
        <v>3764</v>
      </c>
      <c r="R1071" s="23" t="s">
        <v>3774</v>
      </c>
      <c r="S1071" s="23" t="s">
        <v>3766</v>
      </c>
      <c r="T1071" s="23" t="s">
        <v>3775</v>
      </c>
      <c r="U1071" s="22" t="s">
        <v>3765</v>
      </c>
      <c r="V1071" s="22"/>
      <c r="W1071" s="27"/>
      <c r="X1071" s="28"/>
      <c r="Y1071" s="23"/>
      <c r="Z1071" s="23"/>
      <c r="AA1071" s="29" t="str">
        <f t="shared" si="16"/>
        <v/>
      </c>
      <c r="AB1071" s="22"/>
      <c r="AC1071" s="22"/>
      <c r="AD1071" s="22"/>
      <c r="AE1071" s="22" t="s">
        <v>3769</v>
      </c>
      <c r="AF1071" s="23" t="s">
        <v>835</v>
      </c>
      <c r="AG1071" s="23" t="s">
        <v>3736</v>
      </c>
    </row>
    <row r="1072" spans="1:33" s="20" customFormat="1" ht="63" customHeight="1" x14ac:dyDescent="0.2">
      <c r="A1072" s="21" t="s">
        <v>3721</v>
      </c>
      <c r="B1072" s="22">
        <v>80111620</v>
      </c>
      <c r="C1072" s="23" t="s">
        <v>3776</v>
      </c>
      <c r="D1072" s="24">
        <v>43009</v>
      </c>
      <c r="E1072" s="23" t="s">
        <v>1616</v>
      </c>
      <c r="F1072" s="23" t="s">
        <v>353</v>
      </c>
      <c r="G1072" s="23" t="s">
        <v>3724</v>
      </c>
      <c r="H1072" s="25">
        <v>1827062510</v>
      </c>
      <c r="I1072" s="25">
        <v>1500000000</v>
      </c>
      <c r="J1072" s="23" t="s">
        <v>49</v>
      </c>
      <c r="K1072" s="23" t="s">
        <v>346</v>
      </c>
      <c r="L1072" s="22" t="s">
        <v>3777</v>
      </c>
      <c r="M1072" s="22" t="s">
        <v>3778</v>
      </c>
      <c r="N1072" s="21" t="s">
        <v>3779</v>
      </c>
      <c r="O1072" s="26" t="s">
        <v>3780</v>
      </c>
      <c r="P1072" s="23" t="s">
        <v>3279</v>
      </c>
      <c r="Q1072" s="23" t="s">
        <v>3729</v>
      </c>
      <c r="R1072" s="23" t="s">
        <v>3743</v>
      </c>
      <c r="S1072" s="23" t="s">
        <v>3744</v>
      </c>
      <c r="T1072" s="23" t="s">
        <v>3745</v>
      </c>
      <c r="U1072" s="22" t="s">
        <v>3781</v>
      </c>
      <c r="V1072" s="22">
        <v>7624</v>
      </c>
      <c r="W1072" s="27">
        <v>18415</v>
      </c>
      <c r="X1072" s="28">
        <v>42996</v>
      </c>
      <c r="Y1072" s="23">
        <v>2017060099027</v>
      </c>
      <c r="Z1072" s="23">
        <v>4600007576</v>
      </c>
      <c r="AA1072" s="29">
        <f t="shared" si="16"/>
        <v>1</v>
      </c>
      <c r="AB1072" s="22" t="s">
        <v>1603</v>
      </c>
      <c r="AC1072" s="22" t="s">
        <v>317</v>
      </c>
      <c r="AD1072" s="22"/>
      <c r="AE1072" s="22" t="s">
        <v>3782</v>
      </c>
      <c r="AF1072" s="23" t="s">
        <v>835</v>
      </c>
      <c r="AG1072" s="23" t="s">
        <v>3736</v>
      </c>
    </row>
    <row r="1073" spans="1:33" s="20" customFormat="1" ht="63" customHeight="1" x14ac:dyDescent="0.2">
      <c r="A1073" s="21" t="s">
        <v>3721</v>
      </c>
      <c r="B1073" s="22" t="s">
        <v>3783</v>
      </c>
      <c r="C1073" s="23" t="s">
        <v>3784</v>
      </c>
      <c r="D1073" s="24">
        <v>43374</v>
      </c>
      <c r="E1073" s="23" t="s">
        <v>341</v>
      </c>
      <c r="F1073" s="23" t="s">
        <v>677</v>
      </c>
      <c r="G1073" s="23" t="s">
        <v>3163</v>
      </c>
      <c r="H1073" s="25">
        <v>4219587000</v>
      </c>
      <c r="I1073" s="25">
        <v>4219587000</v>
      </c>
      <c r="J1073" s="23" t="s">
        <v>347</v>
      </c>
      <c r="K1073" s="23" t="s">
        <v>45</v>
      </c>
      <c r="L1073" s="22" t="s">
        <v>3738</v>
      </c>
      <c r="M1073" s="22" t="s">
        <v>3785</v>
      </c>
      <c r="N1073" s="21">
        <v>3838123</v>
      </c>
      <c r="O1073" s="26" t="s">
        <v>2670</v>
      </c>
      <c r="P1073" s="23" t="s">
        <v>45</v>
      </c>
      <c r="Q1073" s="23" t="s">
        <v>45</v>
      </c>
      <c r="R1073" s="23" t="s">
        <v>45</v>
      </c>
      <c r="S1073" s="23" t="s">
        <v>45</v>
      </c>
      <c r="T1073" s="23" t="s">
        <v>45</v>
      </c>
      <c r="U1073" s="22" t="s">
        <v>45</v>
      </c>
      <c r="V1073" s="22" t="s">
        <v>323</v>
      </c>
      <c r="W1073" s="27" t="s">
        <v>323</v>
      </c>
      <c r="X1073" s="28"/>
      <c r="Y1073" s="23"/>
      <c r="Z1073" s="23"/>
      <c r="AA1073" s="29">
        <f t="shared" si="16"/>
        <v>0</v>
      </c>
      <c r="AB1073" s="22"/>
      <c r="AC1073" s="22"/>
      <c r="AD1073" s="22"/>
      <c r="AE1073" s="22" t="s">
        <v>3748</v>
      </c>
      <c r="AF1073" s="23" t="s">
        <v>47</v>
      </c>
      <c r="AG1073" s="23" t="s">
        <v>3736</v>
      </c>
    </row>
    <row r="1074" spans="1:33" s="20" customFormat="1" ht="63" customHeight="1" x14ac:dyDescent="0.2">
      <c r="A1074" s="21" t="s">
        <v>3721</v>
      </c>
      <c r="B1074" s="22">
        <v>80161500</v>
      </c>
      <c r="C1074" s="23" t="s">
        <v>3786</v>
      </c>
      <c r="D1074" s="24">
        <v>42962</v>
      </c>
      <c r="E1074" s="23" t="s">
        <v>3787</v>
      </c>
      <c r="F1074" s="23" t="s">
        <v>362</v>
      </c>
      <c r="G1074" s="23" t="s">
        <v>3163</v>
      </c>
      <c r="H1074" s="25">
        <v>31685145</v>
      </c>
      <c r="I1074" s="25">
        <v>12725055</v>
      </c>
      <c r="J1074" s="23" t="s">
        <v>49</v>
      </c>
      <c r="K1074" s="23" t="s">
        <v>346</v>
      </c>
      <c r="L1074" s="22" t="s">
        <v>3725</v>
      </c>
      <c r="M1074" s="22" t="s">
        <v>3726</v>
      </c>
      <c r="N1074" s="21" t="s">
        <v>3727</v>
      </c>
      <c r="O1074" s="26" t="s">
        <v>3728</v>
      </c>
      <c r="P1074" s="23" t="s">
        <v>45</v>
      </c>
      <c r="Q1074" s="23" t="s">
        <v>45</v>
      </c>
      <c r="R1074" s="23" t="s">
        <v>45</v>
      </c>
      <c r="S1074" s="23" t="s">
        <v>45</v>
      </c>
      <c r="T1074" s="23" t="s">
        <v>45</v>
      </c>
      <c r="U1074" s="22" t="s">
        <v>45</v>
      </c>
      <c r="V1074" s="22">
        <v>7410</v>
      </c>
      <c r="W1074" s="27">
        <v>18435</v>
      </c>
      <c r="X1074" s="28">
        <v>42969</v>
      </c>
      <c r="Y1074" s="23">
        <v>2017060096839</v>
      </c>
      <c r="Z1074" s="23">
        <v>4600007306</v>
      </c>
      <c r="AA1074" s="29">
        <f t="shared" si="16"/>
        <v>1</v>
      </c>
      <c r="AB1074" s="22" t="s">
        <v>3788</v>
      </c>
      <c r="AC1074" s="22" t="s">
        <v>317</v>
      </c>
      <c r="AD1074" s="22"/>
      <c r="AE1074" s="22" t="s">
        <v>3789</v>
      </c>
      <c r="AF1074" s="23" t="s">
        <v>47</v>
      </c>
      <c r="AG1074" s="23" t="s">
        <v>3736</v>
      </c>
    </row>
    <row r="1075" spans="1:33" s="20" customFormat="1" ht="63" customHeight="1" x14ac:dyDescent="0.2">
      <c r="A1075" s="21" t="s">
        <v>3721</v>
      </c>
      <c r="B1075" s="22">
        <v>80161500</v>
      </c>
      <c r="C1075" s="23" t="s">
        <v>3790</v>
      </c>
      <c r="D1075" s="24">
        <v>42962</v>
      </c>
      <c r="E1075" s="23" t="s">
        <v>3787</v>
      </c>
      <c r="F1075" s="23" t="s">
        <v>362</v>
      </c>
      <c r="G1075" s="23" t="s">
        <v>3163</v>
      </c>
      <c r="H1075" s="25">
        <v>321622730</v>
      </c>
      <c r="I1075" s="25">
        <v>129156174</v>
      </c>
      <c r="J1075" s="23" t="s">
        <v>49</v>
      </c>
      <c r="K1075" s="23" t="s">
        <v>346</v>
      </c>
      <c r="L1075" s="22" t="s">
        <v>3725</v>
      </c>
      <c r="M1075" s="22" t="s">
        <v>3726</v>
      </c>
      <c r="N1075" s="21">
        <v>3835152</v>
      </c>
      <c r="O1075" s="26" t="s">
        <v>3728</v>
      </c>
      <c r="P1075" s="23" t="s">
        <v>45</v>
      </c>
      <c r="Q1075" s="23" t="s">
        <v>45</v>
      </c>
      <c r="R1075" s="23" t="s">
        <v>45</v>
      </c>
      <c r="S1075" s="23" t="s">
        <v>45</v>
      </c>
      <c r="T1075" s="23" t="s">
        <v>45</v>
      </c>
      <c r="U1075" s="22" t="s">
        <v>45</v>
      </c>
      <c r="V1075" s="22">
        <v>7409</v>
      </c>
      <c r="W1075" s="27">
        <v>18434</v>
      </c>
      <c r="X1075" s="28">
        <v>42969</v>
      </c>
      <c r="Y1075" s="23">
        <v>2017060096839</v>
      </c>
      <c r="Z1075" s="23">
        <v>4600007305</v>
      </c>
      <c r="AA1075" s="29">
        <f t="shared" si="16"/>
        <v>1</v>
      </c>
      <c r="AB1075" s="22" t="s">
        <v>3791</v>
      </c>
      <c r="AC1075" s="22" t="s">
        <v>317</v>
      </c>
      <c r="AD1075" s="22"/>
      <c r="AE1075" s="22" t="s">
        <v>3789</v>
      </c>
      <c r="AF1075" s="23" t="s">
        <v>47</v>
      </c>
      <c r="AG1075" s="23" t="s">
        <v>3736</v>
      </c>
    </row>
    <row r="1076" spans="1:33" s="20" customFormat="1" ht="63" customHeight="1" x14ac:dyDescent="0.2">
      <c r="A1076" s="21" t="s">
        <v>3721</v>
      </c>
      <c r="B1076" s="22">
        <v>80161500</v>
      </c>
      <c r="C1076" s="23" t="s">
        <v>3792</v>
      </c>
      <c r="D1076" s="24">
        <v>42962</v>
      </c>
      <c r="E1076" s="23" t="s">
        <v>3787</v>
      </c>
      <c r="F1076" s="23" t="s">
        <v>362</v>
      </c>
      <c r="G1076" s="23" t="s">
        <v>3163</v>
      </c>
      <c r="H1076" s="25">
        <v>1445772243</v>
      </c>
      <c r="I1076" s="25">
        <v>580575933</v>
      </c>
      <c r="J1076" s="23" t="s">
        <v>49</v>
      </c>
      <c r="K1076" s="23" t="s">
        <v>346</v>
      </c>
      <c r="L1076" s="22" t="s">
        <v>3725</v>
      </c>
      <c r="M1076" s="22" t="s">
        <v>3726</v>
      </c>
      <c r="N1076" s="21">
        <v>3835152</v>
      </c>
      <c r="O1076" s="26" t="s">
        <v>3728</v>
      </c>
      <c r="P1076" s="23" t="s">
        <v>45</v>
      </c>
      <c r="Q1076" s="23" t="s">
        <v>45</v>
      </c>
      <c r="R1076" s="23" t="s">
        <v>45</v>
      </c>
      <c r="S1076" s="23" t="s">
        <v>45</v>
      </c>
      <c r="T1076" s="23" t="s">
        <v>45</v>
      </c>
      <c r="U1076" s="22" t="s">
        <v>45</v>
      </c>
      <c r="V1076" s="22">
        <v>7411</v>
      </c>
      <c r="W1076" s="27">
        <v>18433</v>
      </c>
      <c r="X1076" s="28">
        <v>42969</v>
      </c>
      <c r="Y1076" s="23">
        <v>2017060096839</v>
      </c>
      <c r="Z1076" s="23">
        <v>4600007307</v>
      </c>
      <c r="AA1076" s="29">
        <f t="shared" si="16"/>
        <v>1</v>
      </c>
      <c r="AB1076" s="22" t="s">
        <v>3793</v>
      </c>
      <c r="AC1076" s="22" t="s">
        <v>317</v>
      </c>
      <c r="AD1076" s="22"/>
      <c r="AE1076" s="22" t="s">
        <v>3789</v>
      </c>
      <c r="AF1076" s="23" t="s">
        <v>47</v>
      </c>
      <c r="AG1076" s="23" t="s">
        <v>3736</v>
      </c>
    </row>
    <row r="1077" spans="1:33" s="20" customFormat="1" ht="63" customHeight="1" x14ac:dyDescent="0.2">
      <c r="A1077" s="21" t="s">
        <v>3721</v>
      </c>
      <c r="B1077" s="22">
        <v>80161500</v>
      </c>
      <c r="C1077" s="23" t="s">
        <v>3794</v>
      </c>
      <c r="D1077" s="24">
        <v>42962</v>
      </c>
      <c r="E1077" s="23" t="s">
        <v>3787</v>
      </c>
      <c r="F1077" s="23" t="s">
        <v>362</v>
      </c>
      <c r="G1077" s="23" t="s">
        <v>3163</v>
      </c>
      <c r="H1077" s="25">
        <v>132201795</v>
      </c>
      <c r="I1077" s="25">
        <v>52931214</v>
      </c>
      <c r="J1077" s="23" t="s">
        <v>49</v>
      </c>
      <c r="K1077" s="23" t="s">
        <v>346</v>
      </c>
      <c r="L1077" s="22" t="s">
        <v>3725</v>
      </c>
      <c r="M1077" s="22" t="s">
        <v>3726</v>
      </c>
      <c r="N1077" s="21">
        <v>3835152</v>
      </c>
      <c r="O1077" s="26" t="s">
        <v>3728</v>
      </c>
      <c r="P1077" s="23" t="s">
        <v>45</v>
      </c>
      <c r="Q1077" s="23" t="s">
        <v>45</v>
      </c>
      <c r="R1077" s="23" t="s">
        <v>45</v>
      </c>
      <c r="S1077" s="23" t="s">
        <v>45</v>
      </c>
      <c r="T1077" s="23" t="s">
        <v>45</v>
      </c>
      <c r="U1077" s="22" t="s">
        <v>45</v>
      </c>
      <c r="V1077" s="22">
        <v>7419</v>
      </c>
      <c r="W1077" s="27">
        <v>18439</v>
      </c>
      <c r="X1077" s="28">
        <v>42969</v>
      </c>
      <c r="Y1077" s="23">
        <v>2017060096839</v>
      </c>
      <c r="Z1077" s="23">
        <v>4600007308</v>
      </c>
      <c r="AA1077" s="29">
        <f t="shared" si="16"/>
        <v>1</v>
      </c>
      <c r="AB1077" s="22" t="s">
        <v>3795</v>
      </c>
      <c r="AC1077" s="22" t="s">
        <v>317</v>
      </c>
      <c r="AD1077" s="22"/>
      <c r="AE1077" s="22" t="s">
        <v>3789</v>
      </c>
      <c r="AF1077" s="23" t="s">
        <v>47</v>
      </c>
      <c r="AG1077" s="23" t="s">
        <v>3736</v>
      </c>
    </row>
    <row r="1078" spans="1:33" s="20" customFormat="1" ht="63" customHeight="1" x14ac:dyDescent="0.2">
      <c r="A1078" s="21" t="s">
        <v>3721</v>
      </c>
      <c r="B1078" s="22">
        <v>80161500</v>
      </c>
      <c r="C1078" s="23" t="s">
        <v>3796</v>
      </c>
      <c r="D1078" s="24">
        <v>42962</v>
      </c>
      <c r="E1078" s="23" t="s">
        <v>3787</v>
      </c>
      <c r="F1078" s="23" t="s">
        <v>362</v>
      </c>
      <c r="G1078" s="23" t="s">
        <v>3163</v>
      </c>
      <c r="H1078" s="25">
        <v>66372152</v>
      </c>
      <c r="I1078" s="25">
        <v>26653662</v>
      </c>
      <c r="J1078" s="23" t="s">
        <v>49</v>
      </c>
      <c r="K1078" s="23" t="s">
        <v>346</v>
      </c>
      <c r="L1078" s="22" t="s">
        <v>3725</v>
      </c>
      <c r="M1078" s="22" t="s">
        <v>3726</v>
      </c>
      <c r="N1078" s="21">
        <v>3835152</v>
      </c>
      <c r="O1078" s="26" t="s">
        <v>3728</v>
      </c>
      <c r="P1078" s="23" t="s">
        <v>45</v>
      </c>
      <c r="Q1078" s="23" t="s">
        <v>45</v>
      </c>
      <c r="R1078" s="23" t="s">
        <v>45</v>
      </c>
      <c r="S1078" s="23" t="s">
        <v>45</v>
      </c>
      <c r="T1078" s="23" t="s">
        <v>45</v>
      </c>
      <c r="U1078" s="22" t="s">
        <v>45</v>
      </c>
      <c r="V1078" s="22">
        <v>7420</v>
      </c>
      <c r="W1078" s="27">
        <v>18440</v>
      </c>
      <c r="X1078" s="28">
        <v>42969</v>
      </c>
      <c r="Y1078" s="23">
        <v>2017060096839</v>
      </c>
      <c r="Z1078" s="23">
        <v>4600007310</v>
      </c>
      <c r="AA1078" s="29">
        <f t="shared" si="16"/>
        <v>1</v>
      </c>
      <c r="AB1078" s="22" t="s">
        <v>3797</v>
      </c>
      <c r="AC1078" s="22" t="s">
        <v>317</v>
      </c>
      <c r="AD1078" s="22"/>
      <c r="AE1078" s="22" t="s">
        <v>3789</v>
      </c>
      <c r="AF1078" s="23" t="s">
        <v>47</v>
      </c>
      <c r="AG1078" s="23" t="s">
        <v>3736</v>
      </c>
    </row>
    <row r="1079" spans="1:33" s="20" customFormat="1" ht="63" customHeight="1" x14ac:dyDescent="0.2">
      <c r="A1079" s="21" t="s">
        <v>3721</v>
      </c>
      <c r="B1079" s="22">
        <v>86121800</v>
      </c>
      <c r="C1079" s="23" t="s">
        <v>3798</v>
      </c>
      <c r="D1079" s="24">
        <v>43160</v>
      </c>
      <c r="E1079" s="23" t="s">
        <v>1529</v>
      </c>
      <c r="F1079" s="23" t="s">
        <v>3799</v>
      </c>
      <c r="G1079" s="23" t="s">
        <v>3163</v>
      </c>
      <c r="H1079" s="25">
        <v>75000000</v>
      </c>
      <c r="I1079" s="25">
        <v>75000000</v>
      </c>
      <c r="J1079" s="23" t="s">
        <v>347</v>
      </c>
      <c r="K1079" s="23" t="s">
        <v>1473</v>
      </c>
      <c r="L1079" s="22" t="s">
        <v>3738</v>
      </c>
      <c r="M1079" s="22" t="s">
        <v>3739</v>
      </c>
      <c r="N1079" s="21">
        <v>3838123</v>
      </c>
      <c r="O1079" s="26" t="s">
        <v>3741</v>
      </c>
      <c r="P1079" s="23" t="s">
        <v>45</v>
      </c>
      <c r="Q1079" s="23" t="s">
        <v>45</v>
      </c>
      <c r="R1079" s="23" t="s">
        <v>45</v>
      </c>
      <c r="S1079" s="23" t="s">
        <v>45</v>
      </c>
      <c r="T1079" s="23" t="s">
        <v>45</v>
      </c>
      <c r="U1079" s="22" t="s">
        <v>45</v>
      </c>
      <c r="V1079" s="22"/>
      <c r="W1079" s="27"/>
      <c r="X1079" s="28"/>
      <c r="Y1079" s="23"/>
      <c r="Z1079" s="23"/>
      <c r="AA1079" s="29" t="str">
        <f t="shared" si="16"/>
        <v/>
      </c>
      <c r="AB1079" s="22"/>
      <c r="AC1079" s="22"/>
      <c r="AD1079" s="22"/>
      <c r="AE1079" s="22" t="s">
        <v>3748</v>
      </c>
      <c r="AF1079" s="23" t="s">
        <v>47</v>
      </c>
      <c r="AG1079" s="23" t="s">
        <v>3736</v>
      </c>
    </row>
    <row r="1080" spans="1:33" s="20" customFormat="1" ht="63" customHeight="1" x14ac:dyDescent="0.2">
      <c r="A1080" s="21" t="s">
        <v>3721</v>
      </c>
      <c r="B1080" s="22">
        <v>72152711</v>
      </c>
      <c r="C1080" s="23" t="s">
        <v>3800</v>
      </c>
      <c r="D1080" s="24">
        <v>43132</v>
      </c>
      <c r="E1080" s="23" t="s">
        <v>343</v>
      </c>
      <c r="F1080" s="23" t="s">
        <v>3799</v>
      </c>
      <c r="G1080" s="23" t="s">
        <v>3163</v>
      </c>
      <c r="H1080" s="25">
        <v>78375000</v>
      </c>
      <c r="I1080" s="25">
        <v>78375000</v>
      </c>
      <c r="J1080" s="23" t="s">
        <v>347</v>
      </c>
      <c r="K1080" s="23" t="s">
        <v>1473</v>
      </c>
      <c r="L1080" s="22" t="s">
        <v>3738</v>
      </c>
      <c r="M1080" s="22" t="s">
        <v>3739</v>
      </c>
      <c r="N1080" s="21">
        <v>3838123</v>
      </c>
      <c r="O1080" s="26" t="s">
        <v>3741</v>
      </c>
      <c r="P1080" s="23" t="s">
        <v>45</v>
      </c>
      <c r="Q1080" s="23" t="s">
        <v>45</v>
      </c>
      <c r="R1080" s="23" t="s">
        <v>45</v>
      </c>
      <c r="S1080" s="23" t="s">
        <v>45</v>
      </c>
      <c r="T1080" s="23" t="s">
        <v>45</v>
      </c>
      <c r="U1080" s="22" t="s">
        <v>45</v>
      </c>
      <c r="V1080" s="22"/>
      <c r="W1080" s="27"/>
      <c r="X1080" s="28"/>
      <c r="Y1080" s="23"/>
      <c r="Z1080" s="23"/>
      <c r="AA1080" s="29" t="str">
        <f t="shared" si="16"/>
        <v/>
      </c>
      <c r="AB1080" s="22"/>
      <c r="AC1080" s="22"/>
      <c r="AD1080" s="22"/>
      <c r="AE1080" s="22" t="s">
        <v>3748</v>
      </c>
      <c r="AF1080" s="23" t="s">
        <v>47</v>
      </c>
      <c r="AG1080" s="23" t="s">
        <v>3736</v>
      </c>
    </row>
    <row r="1081" spans="1:33" s="20" customFormat="1" ht="63" customHeight="1" x14ac:dyDescent="0.2">
      <c r="A1081" s="21" t="s">
        <v>5019</v>
      </c>
      <c r="B1081" s="22">
        <v>90121502</v>
      </c>
      <c r="C1081" s="23" t="s">
        <v>3801</v>
      </c>
      <c r="D1081" s="24">
        <v>43011</v>
      </c>
      <c r="E1081" s="23" t="s">
        <v>1616</v>
      </c>
      <c r="F1081" s="23" t="s">
        <v>353</v>
      </c>
      <c r="G1081" s="23" t="s">
        <v>3163</v>
      </c>
      <c r="H1081" s="25">
        <v>47500000</v>
      </c>
      <c r="I1081" s="25">
        <v>30000000</v>
      </c>
      <c r="J1081" s="23" t="s">
        <v>49</v>
      </c>
      <c r="K1081" s="23" t="s">
        <v>346</v>
      </c>
      <c r="L1081" s="22" t="s">
        <v>3802</v>
      </c>
      <c r="M1081" s="22" t="s">
        <v>2594</v>
      </c>
      <c r="N1081" s="21">
        <v>3839179</v>
      </c>
      <c r="O1081" s="26" t="s">
        <v>3803</v>
      </c>
      <c r="P1081" s="23" t="s">
        <v>45</v>
      </c>
      <c r="Q1081" s="23" t="s">
        <v>45</v>
      </c>
      <c r="R1081" s="23" t="s">
        <v>45</v>
      </c>
      <c r="S1081" s="23" t="s">
        <v>45</v>
      </c>
      <c r="T1081" s="23" t="s">
        <v>45</v>
      </c>
      <c r="U1081" s="22" t="s">
        <v>45</v>
      </c>
      <c r="V1081" s="22">
        <v>7571</v>
      </c>
      <c r="W1081" s="27">
        <v>18713</v>
      </c>
      <c r="X1081" s="28">
        <v>42986</v>
      </c>
      <c r="Y1081" s="23">
        <v>2017060102139</v>
      </c>
      <c r="Z1081" s="23">
        <v>4600007506</v>
      </c>
      <c r="AA1081" s="29">
        <f t="shared" si="16"/>
        <v>1</v>
      </c>
      <c r="AB1081" s="22" t="s">
        <v>3804</v>
      </c>
      <c r="AC1081" s="22" t="s">
        <v>317</v>
      </c>
      <c r="AD1081" s="22" t="s">
        <v>3805</v>
      </c>
      <c r="AE1081" s="22" t="s">
        <v>3802</v>
      </c>
      <c r="AF1081" s="23" t="s">
        <v>47</v>
      </c>
      <c r="AG1081" s="23" t="s">
        <v>3736</v>
      </c>
    </row>
    <row r="1082" spans="1:33" s="20" customFormat="1" ht="63" customHeight="1" x14ac:dyDescent="0.2">
      <c r="A1082" s="21" t="s">
        <v>3806</v>
      </c>
      <c r="B1082" s="22">
        <v>83111600</v>
      </c>
      <c r="C1082" s="23" t="s">
        <v>3807</v>
      </c>
      <c r="D1082" s="24">
        <v>42948</v>
      </c>
      <c r="E1082" s="23" t="s">
        <v>3808</v>
      </c>
      <c r="F1082" s="23" t="s">
        <v>837</v>
      </c>
      <c r="G1082" s="23" t="s">
        <v>3163</v>
      </c>
      <c r="H1082" s="25">
        <v>673255770</v>
      </c>
      <c r="I1082" s="25">
        <v>288413416</v>
      </c>
      <c r="J1082" s="23" t="s">
        <v>49</v>
      </c>
      <c r="K1082" s="23" t="s">
        <v>346</v>
      </c>
      <c r="L1082" s="22" t="s">
        <v>2638</v>
      </c>
      <c r="M1082" s="22" t="s">
        <v>2639</v>
      </c>
      <c r="N1082" s="21" t="s">
        <v>2361</v>
      </c>
      <c r="O1082" s="26" t="s">
        <v>2641</v>
      </c>
      <c r="P1082" s="23" t="s">
        <v>45</v>
      </c>
      <c r="Q1082" s="23" t="s">
        <v>45</v>
      </c>
      <c r="R1082" s="23" t="s">
        <v>45</v>
      </c>
      <c r="S1082" s="23" t="s">
        <v>45</v>
      </c>
      <c r="T1082" s="23" t="s">
        <v>45</v>
      </c>
      <c r="U1082" s="22" t="s">
        <v>45</v>
      </c>
      <c r="V1082" s="22">
        <v>7394</v>
      </c>
      <c r="W1082" s="27">
        <v>5149</v>
      </c>
      <c r="X1082" s="28">
        <v>42979</v>
      </c>
      <c r="Y1082" s="23">
        <v>2017060098928</v>
      </c>
      <c r="Z1082" s="23">
        <v>4600007212</v>
      </c>
      <c r="AA1082" s="29">
        <f t="shared" si="16"/>
        <v>1</v>
      </c>
      <c r="AB1082" s="22" t="s">
        <v>2671</v>
      </c>
      <c r="AC1082" s="22" t="s">
        <v>317</v>
      </c>
      <c r="AD1082" s="22" t="s">
        <v>3805</v>
      </c>
      <c r="AE1082" s="22" t="s">
        <v>2668</v>
      </c>
      <c r="AF1082" s="23" t="s">
        <v>47</v>
      </c>
      <c r="AG1082" s="23" t="s">
        <v>2646</v>
      </c>
    </row>
    <row r="1083" spans="1:33" s="20" customFormat="1" ht="63" customHeight="1" x14ac:dyDescent="0.2">
      <c r="A1083" s="21" t="s">
        <v>3806</v>
      </c>
      <c r="B1083" s="22" t="s">
        <v>3809</v>
      </c>
      <c r="C1083" s="23" t="s">
        <v>3810</v>
      </c>
      <c r="D1083" s="24">
        <v>42941</v>
      </c>
      <c r="E1083" s="23" t="s">
        <v>3811</v>
      </c>
      <c r="F1083" s="23" t="s">
        <v>353</v>
      </c>
      <c r="G1083" s="23" t="s">
        <v>3163</v>
      </c>
      <c r="H1083" s="25">
        <v>268266060</v>
      </c>
      <c r="I1083" s="25">
        <v>205302936</v>
      </c>
      <c r="J1083" s="23" t="s">
        <v>49</v>
      </c>
      <c r="K1083" s="23" t="s">
        <v>346</v>
      </c>
      <c r="L1083" s="22" t="s">
        <v>2638</v>
      </c>
      <c r="M1083" s="22" t="s">
        <v>2639</v>
      </c>
      <c r="N1083" s="21" t="s">
        <v>2662</v>
      </c>
      <c r="O1083" s="26" t="s">
        <v>2641</v>
      </c>
      <c r="P1083" s="23" t="s">
        <v>45</v>
      </c>
      <c r="Q1083" s="23" t="s">
        <v>45</v>
      </c>
      <c r="R1083" s="23" t="s">
        <v>45</v>
      </c>
      <c r="S1083" s="23" t="s">
        <v>45</v>
      </c>
      <c r="T1083" s="23" t="s">
        <v>45</v>
      </c>
      <c r="U1083" s="22" t="s">
        <v>45</v>
      </c>
      <c r="V1083" s="22">
        <v>7392</v>
      </c>
      <c r="W1083" s="27">
        <v>17413</v>
      </c>
      <c r="X1083" s="28">
        <v>42976</v>
      </c>
      <c r="Y1083" s="23">
        <v>2017060098962</v>
      </c>
      <c r="Z1083" s="23">
        <v>4600007217</v>
      </c>
      <c r="AA1083" s="29">
        <f t="shared" si="16"/>
        <v>1</v>
      </c>
      <c r="AB1083" s="22" t="s">
        <v>2663</v>
      </c>
      <c r="AC1083" s="22" t="s">
        <v>317</v>
      </c>
      <c r="AD1083" s="22" t="s">
        <v>3805</v>
      </c>
      <c r="AE1083" s="22" t="s">
        <v>2665</v>
      </c>
      <c r="AF1083" s="23" t="s">
        <v>47</v>
      </c>
      <c r="AG1083" s="23" t="s">
        <v>2646</v>
      </c>
    </row>
    <row r="1084" spans="1:33" s="20" customFormat="1" ht="63" customHeight="1" x14ac:dyDescent="0.2">
      <c r="A1084" s="21" t="s">
        <v>3806</v>
      </c>
      <c r="B1084" s="22">
        <v>78111800</v>
      </c>
      <c r="C1084" s="23" t="s">
        <v>3812</v>
      </c>
      <c r="D1084" s="24">
        <v>42781</v>
      </c>
      <c r="E1084" s="23" t="s">
        <v>341</v>
      </c>
      <c r="F1084" s="23" t="s">
        <v>348</v>
      </c>
      <c r="G1084" s="23" t="s">
        <v>3163</v>
      </c>
      <c r="H1084" s="25">
        <v>423100902</v>
      </c>
      <c r="I1084" s="25">
        <v>423100902</v>
      </c>
      <c r="J1084" s="23" t="s">
        <v>347</v>
      </c>
      <c r="K1084" s="23" t="s">
        <v>1473</v>
      </c>
      <c r="L1084" s="22" t="s">
        <v>3725</v>
      </c>
      <c r="M1084" s="22" t="s">
        <v>3813</v>
      </c>
      <c r="N1084" s="21">
        <v>3838181</v>
      </c>
      <c r="O1084" s="26" t="s">
        <v>3728</v>
      </c>
      <c r="P1084" s="23" t="s">
        <v>45</v>
      </c>
      <c r="Q1084" s="23" t="s">
        <v>45</v>
      </c>
      <c r="R1084" s="23" t="s">
        <v>45</v>
      </c>
      <c r="S1084" s="23" t="s">
        <v>45</v>
      </c>
      <c r="T1084" s="23" t="s">
        <v>45</v>
      </c>
      <c r="U1084" s="22" t="s">
        <v>45</v>
      </c>
      <c r="V1084" s="22"/>
      <c r="W1084" s="27"/>
      <c r="X1084" s="28"/>
      <c r="Y1084" s="23"/>
      <c r="Z1084" s="23"/>
      <c r="AA1084" s="29" t="str">
        <f t="shared" si="16"/>
        <v/>
      </c>
      <c r="AB1084" s="22"/>
      <c r="AC1084" s="22"/>
      <c r="AD1084" s="22" t="s">
        <v>3805</v>
      </c>
      <c r="AE1084" s="22" t="s">
        <v>3814</v>
      </c>
      <c r="AF1084" s="23" t="s">
        <v>47</v>
      </c>
      <c r="AG1084" s="23" t="s">
        <v>3736</v>
      </c>
    </row>
    <row r="1085" spans="1:33" s="20" customFormat="1" ht="63" customHeight="1" x14ac:dyDescent="0.2">
      <c r="A1085" s="21" t="s">
        <v>5019</v>
      </c>
      <c r="B1085" s="22">
        <v>86131504</v>
      </c>
      <c r="C1085" s="23" t="s">
        <v>3815</v>
      </c>
      <c r="D1085" s="24">
        <v>42767</v>
      </c>
      <c r="E1085" s="23" t="s">
        <v>1369</v>
      </c>
      <c r="F1085" s="23" t="s">
        <v>353</v>
      </c>
      <c r="G1085" s="23" t="s">
        <v>3163</v>
      </c>
      <c r="H1085" s="25">
        <v>700000000</v>
      </c>
      <c r="I1085" s="25">
        <v>300000000</v>
      </c>
      <c r="J1085" s="23" t="s">
        <v>49</v>
      </c>
      <c r="K1085" s="23" t="s">
        <v>346</v>
      </c>
      <c r="L1085" s="22" t="s">
        <v>3725</v>
      </c>
      <c r="M1085" s="22" t="s">
        <v>3813</v>
      </c>
      <c r="N1085" s="21" t="s">
        <v>3816</v>
      </c>
      <c r="O1085" s="26" t="s">
        <v>3728</v>
      </c>
      <c r="P1085" s="23" t="s">
        <v>45</v>
      </c>
      <c r="Q1085" s="23" t="s">
        <v>45</v>
      </c>
      <c r="R1085" s="23" t="s">
        <v>45</v>
      </c>
      <c r="S1085" s="23" t="s">
        <v>45</v>
      </c>
      <c r="T1085" s="23" t="s">
        <v>45</v>
      </c>
      <c r="U1085" s="22" t="s">
        <v>45</v>
      </c>
      <c r="V1085" s="22">
        <v>6359</v>
      </c>
      <c r="W1085" s="27">
        <v>16149</v>
      </c>
      <c r="X1085" s="28">
        <v>42752</v>
      </c>
      <c r="Y1085" s="23">
        <v>20170000231</v>
      </c>
      <c r="Z1085" s="23">
        <v>4600006243</v>
      </c>
      <c r="AA1085" s="29">
        <f t="shared" si="16"/>
        <v>1</v>
      </c>
      <c r="AB1085" s="22" t="s">
        <v>3817</v>
      </c>
      <c r="AC1085" s="22"/>
      <c r="AD1085" s="22" t="s">
        <v>3818</v>
      </c>
      <c r="AE1085" s="22" t="s">
        <v>3819</v>
      </c>
      <c r="AF1085" s="23" t="s">
        <v>47</v>
      </c>
      <c r="AG1085" s="23" t="s">
        <v>3736</v>
      </c>
    </row>
    <row r="1086" spans="1:33" s="20" customFormat="1" ht="63" customHeight="1" x14ac:dyDescent="0.2">
      <c r="A1086" s="21" t="s">
        <v>3820</v>
      </c>
      <c r="B1086" s="22" t="s">
        <v>3821</v>
      </c>
      <c r="C1086" s="23" t="s">
        <v>3822</v>
      </c>
      <c r="D1086" s="24">
        <v>43101</v>
      </c>
      <c r="E1086" s="23" t="s">
        <v>482</v>
      </c>
      <c r="F1086" s="23" t="s">
        <v>353</v>
      </c>
      <c r="G1086" s="23" t="s">
        <v>352</v>
      </c>
      <c r="H1086" s="25">
        <v>30000000</v>
      </c>
      <c r="I1086" s="25">
        <v>30000000</v>
      </c>
      <c r="J1086" s="23" t="s">
        <v>49</v>
      </c>
      <c r="K1086" s="23" t="s">
        <v>3823</v>
      </c>
      <c r="L1086" s="22" t="s">
        <v>3824</v>
      </c>
      <c r="M1086" s="22" t="s">
        <v>46</v>
      </c>
      <c r="N1086" s="21" t="s">
        <v>3825</v>
      </c>
      <c r="O1086" s="26" t="s">
        <v>3826</v>
      </c>
      <c r="P1086" s="23" t="s">
        <v>3827</v>
      </c>
      <c r="Q1086" s="23" t="s">
        <v>3828</v>
      </c>
      <c r="R1086" s="23" t="s">
        <v>1617</v>
      </c>
      <c r="S1086" s="23">
        <v>9999999</v>
      </c>
      <c r="T1086" s="23" t="s">
        <v>3828</v>
      </c>
      <c r="U1086" s="22" t="s">
        <v>3828</v>
      </c>
      <c r="V1086" s="22"/>
      <c r="W1086" s="27"/>
      <c r="X1086" s="28"/>
      <c r="Y1086" s="23"/>
      <c r="Z1086" s="23"/>
      <c r="AA1086" s="29" t="str">
        <f t="shared" si="16"/>
        <v/>
      </c>
      <c r="AB1086" s="22" t="s">
        <v>3804</v>
      </c>
      <c r="AC1086" s="22" t="s">
        <v>317</v>
      </c>
      <c r="AD1086" s="22" t="s">
        <v>3829</v>
      </c>
      <c r="AE1086" s="22" t="s">
        <v>3830</v>
      </c>
      <c r="AF1086" s="23" t="s">
        <v>47</v>
      </c>
      <c r="AG1086" s="23" t="s">
        <v>319</v>
      </c>
    </row>
    <row r="1087" spans="1:33" s="20" customFormat="1" ht="63" customHeight="1" x14ac:dyDescent="0.2">
      <c r="A1087" s="21" t="s">
        <v>3820</v>
      </c>
      <c r="B1087" s="22">
        <v>56101522</v>
      </c>
      <c r="C1087" s="23" t="s">
        <v>3831</v>
      </c>
      <c r="D1087" s="24">
        <v>43252</v>
      </c>
      <c r="E1087" s="23" t="s">
        <v>496</v>
      </c>
      <c r="F1087" s="23" t="s">
        <v>348</v>
      </c>
      <c r="G1087" s="23" t="s">
        <v>352</v>
      </c>
      <c r="H1087" s="25">
        <v>2739000</v>
      </c>
      <c r="I1087" s="25">
        <v>2739000</v>
      </c>
      <c r="J1087" s="23" t="s">
        <v>347</v>
      </c>
      <c r="K1087" s="23" t="s">
        <v>45</v>
      </c>
      <c r="L1087" s="22" t="s">
        <v>3824</v>
      </c>
      <c r="M1087" s="22" t="s">
        <v>46</v>
      </c>
      <c r="N1087" s="21" t="s">
        <v>3832</v>
      </c>
      <c r="O1087" s="26" t="s">
        <v>3826</v>
      </c>
      <c r="P1087" s="23" t="s">
        <v>3827</v>
      </c>
      <c r="Q1087" s="23" t="s">
        <v>3828</v>
      </c>
      <c r="R1087" s="23" t="s">
        <v>1617</v>
      </c>
      <c r="S1087" s="23">
        <v>999999</v>
      </c>
      <c r="T1087" s="23" t="s">
        <v>3828</v>
      </c>
      <c r="U1087" s="22" t="s">
        <v>3828</v>
      </c>
      <c r="V1087" s="22"/>
      <c r="W1087" s="27"/>
      <c r="X1087" s="28"/>
      <c r="Y1087" s="23"/>
      <c r="Z1087" s="23"/>
      <c r="AA1087" s="29" t="str">
        <f t="shared" si="16"/>
        <v/>
      </c>
      <c r="AB1087" s="22"/>
      <c r="AC1087" s="22"/>
      <c r="AD1087" s="22" t="s">
        <v>3833</v>
      </c>
      <c r="AE1087" s="22" t="s">
        <v>3830</v>
      </c>
      <c r="AF1087" s="23" t="s">
        <v>47</v>
      </c>
      <c r="AG1087" s="23" t="s">
        <v>319</v>
      </c>
    </row>
    <row r="1088" spans="1:33" s="20" customFormat="1" ht="63" customHeight="1" x14ac:dyDescent="0.2">
      <c r="A1088" s="21" t="s">
        <v>3820</v>
      </c>
      <c r="B1088" s="22">
        <v>93141701</v>
      </c>
      <c r="C1088" s="23" t="s">
        <v>3834</v>
      </c>
      <c r="D1088" s="24">
        <v>43132</v>
      </c>
      <c r="E1088" s="23" t="s">
        <v>3835</v>
      </c>
      <c r="F1088" s="23" t="s">
        <v>780</v>
      </c>
      <c r="G1088" s="23" t="s">
        <v>352</v>
      </c>
      <c r="H1088" s="25">
        <v>78100200</v>
      </c>
      <c r="I1088" s="25">
        <v>78100200</v>
      </c>
      <c r="J1088" s="23" t="s">
        <v>347</v>
      </c>
      <c r="K1088" s="23" t="s">
        <v>45</v>
      </c>
      <c r="L1088" s="22" t="s">
        <v>3824</v>
      </c>
      <c r="M1088" s="22" t="s">
        <v>46</v>
      </c>
      <c r="N1088" s="21" t="s">
        <v>3825</v>
      </c>
      <c r="O1088" s="26" t="s">
        <v>3826</v>
      </c>
      <c r="P1088" s="23" t="s">
        <v>3827</v>
      </c>
      <c r="Q1088" s="23" t="s">
        <v>3836</v>
      </c>
      <c r="R1088" s="23" t="s">
        <v>3837</v>
      </c>
      <c r="S1088" s="23">
        <v>70051001</v>
      </c>
      <c r="T1088" s="23" t="s">
        <v>3838</v>
      </c>
      <c r="U1088" s="22" t="s">
        <v>3839</v>
      </c>
      <c r="V1088" s="22">
        <v>8086</v>
      </c>
      <c r="W1088" s="27">
        <v>21062</v>
      </c>
      <c r="X1088" s="28">
        <v>43145</v>
      </c>
      <c r="Y1088" s="23"/>
      <c r="Z1088" s="23"/>
      <c r="AA1088" s="29">
        <f t="shared" si="16"/>
        <v>0.33</v>
      </c>
      <c r="AB1088" s="22"/>
      <c r="AC1088" s="22"/>
      <c r="AD1088" s="22"/>
      <c r="AE1088" s="22" t="s">
        <v>3830</v>
      </c>
      <c r="AF1088" s="23" t="s">
        <v>47</v>
      </c>
      <c r="AG1088" s="23" t="s">
        <v>319</v>
      </c>
    </row>
    <row r="1089" spans="1:33" s="20" customFormat="1" ht="63" customHeight="1" x14ac:dyDescent="0.2">
      <c r="A1089" s="21" t="s">
        <v>3820</v>
      </c>
      <c r="B1089" s="22">
        <v>93141500</v>
      </c>
      <c r="C1089" s="23" t="s">
        <v>3840</v>
      </c>
      <c r="D1089" s="24">
        <v>43132</v>
      </c>
      <c r="E1089" s="23" t="s">
        <v>345</v>
      </c>
      <c r="F1089" s="23" t="s">
        <v>780</v>
      </c>
      <c r="G1089" s="23" t="s">
        <v>352</v>
      </c>
      <c r="H1089" s="25">
        <v>78124200</v>
      </c>
      <c r="I1089" s="25">
        <v>78124200</v>
      </c>
      <c r="J1089" s="23" t="s">
        <v>347</v>
      </c>
      <c r="K1089" s="23" t="s">
        <v>45</v>
      </c>
      <c r="L1089" s="22" t="s">
        <v>3841</v>
      </c>
      <c r="M1089" s="22" t="s">
        <v>46</v>
      </c>
      <c r="N1089" s="21" t="s">
        <v>3842</v>
      </c>
      <c r="O1089" s="26" t="s">
        <v>3843</v>
      </c>
      <c r="P1089" s="23" t="s">
        <v>3827</v>
      </c>
      <c r="Q1089" s="23" t="s">
        <v>3844</v>
      </c>
      <c r="R1089" s="23" t="s">
        <v>3844</v>
      </c>
      <c r="S1089" s="23">
        <v>70053001</v>
      </c>
      <c r="T1089" s="23" t="s">
        <v>3845</v>
      </c>
      <c r="U1089" s="22" t="s">
        <v>3846</v>
      </c>
      <c r="V1089" s="22"/>
      <c r="W1089" s="27">
        <v>21145</v>
      </c>
      <c r="X1089" s="28"/>
      <c r="Y1089" s="23"/>
      <c r="Z1089" s="23"/>
      <c r="AA1089" s="29">
        <f t="shared" si="16"/>
        <v>0</v>
      </c>
      <c r="AB1089" s="22"/>
      <c r="AC1089" s="22"/>
      <c r="AD1089" s="22"/>
      <c r="AE1089" s="22" t="s">
        <v>3841</v>
      </c>
      <c r="AF1089" s="23" t="s">
        <v>47</v>
      </c>
      <c r="AG1089" s="23" t="s">
        <v>319</v>
      </c>
    </row>
    <row r="1090" spans="1:33" s="20" customFormat="1" ht="63" customHeight="1" x14ac:dyDescent="0.2">
      <c r="A1090" s="21" t="s">
        <v>3820</v>
      </c>
      <c r="B1090" s="22">
        <v>93141506</v>
      </c>
      <c r="C1090" s="23" t="s">
        <v>3847</v>
      </c>
      <c r="D1090" s="24">
        <v>43132</v>
      </c>
      <c r="E1090" s="23" t="s">
        <v>344</v>
      </c>
      <c r="F1090" s="23" t="s">
        <v>3848</v>
      </c>
      <c r="G1090" s="23" t="s">
        <v>352</v>
      </c>
      <c r="H1090" s="25">
        <v>100000000</v>
      </c>
      <c r="I1090" s="25">
        <v>100000000</v>
      </c>
      <c r="J1090" s="23" t="s">
        <v>347</v>
      </c>
      <c r="K1090" s="23" t="s">
        <v>45</v>
      </c>
      <c r="L1090" s="22" t="s">
        <v>3849</v>
      </c>
      <c r="M1090" s="22" t="s">
        <v>46</v>
      </c>
      <c r="N1090" s="21" t="s">
        <v>3850</v>
      </c>
      <c r="O1090" s="26" t="s">
        <v>3851</v>
      </c>
      <c r="P1090" s="23" t="s">
        <v>3827</v>
      </c>
      <c r="Q1090" s="23" t="s">
        <v>3836</v>
      </c>
      <c r="R1090" s="23" t="s">
        <v>3837</v>
      </c>
      <c r="S1090" s="23" t="s">
        <v>3852</v>
      </c>
      <c r="T1090" s="23" t="s">
        <v>3853</v>
      </c>
      <c r="U1090" s="22" t="s">
        <v>3854</v>
      </c>
      <c r="V1090" s="22"/>
      <c r="W1090" s="27"/>
      <c r="X1090" s="28"/>
      <c r="Y1090" s="23"/>
      <c r="Z1090" s="23"/>
      <c r="AA1090" s="29" t="str">
        <f t="shared" si="16"/>
        <v/>
      </c>
      <c r="AB1090" s="22" t="s">
        <v>3855</v>
      </c>
      <c r="AC1090" s="22" t="s">
        <v>317</v>
      </c>
      <c r="AD1090" s="22"/>
      <c r="AE1090" s="22" t="s">
        <v>3849</v>
      </c>
      <c r="AF1090" s="23" t="s">
        <v>47</v>
      </c>
      <c r="AG1090" s="23" t="s">
        <v>319</v>
      </c>
    </row>
    <row r="1091" spans="1:33" s="20" customFormat="1" ht="63" customHeight="1" x14ac:dyDescent="0.2">
      <c r="A1091" s="21" t="s">
        <v>3820</v>
      </c>
      <c r="B1091" s="22">
        <v>93141500</v>
      </c>
      <c r="C1091" s="23" t="s">
        <v>3856</v>
      </c>
      <c r="D1091" s="24">
        <v>43160</v>
      </c>
      <c r="E1091" s="23" t="s">
        <v>345</v>
      </c>
      <c r="F1091" s="23" t="s">
        <v>780</v>
      </c>
      <c r="G1091" s="23" t="s">
        <v>352</v>
      </c>
      <c r="H1091" s="25">
        <v>71899800</v>
      </c>
      <c r="I1091" s="25">
        <v>71899800</v>
      </c>
      <c r="J1091" s="23" t="s">
        <v>347</v>
      </c>
      <c r="K1091" s="23" t="s">
        <v>45</v>
      </c>
      <c r="L1091" s="22" t="s">
        <v>3857</v>
      </c>
      <c r="M1091" s="22" t="s">
        <v>2604</v>
      </c>
      <c r="N1091" s="21" t="s">
        <v>3832</v>
      </c>
      <c r="O1091" s="26" t="s">
        <v>3858</v>
      </c>
      <c r="P1091" s="23" t="s">
        <v>3827</v>
      </c>
      <c r="Q1091" s="23" t="s">
        <v>3836</v>
      </c>
      <c r="R1091" s="23" t="s">
        <v>3837</v>
      </c>
      <c r="S1091" s="23">
        <v>70051001</v>
      </c>
      <c r="T1091" s="23" t="s">
        <v>3859</v>
      </c>
      <c r="U1091" s="22" t="s">
        <v>3860</v>
      </c>
      <c r="V1091" s="22"/>
      <c r="W1091" s="27"/>
      <c r="X1091" s="28"/>
      <c r="Y1091" s="23"/>
      <c r="Z1091" s="23"/>
      <c r="AA1091" s="29" t="str">
        <f t="shared" si="16"/>
        <v/>
      </c>
      <c r="AB1091" s="22"/>
      <c r="AC1091" s="22"/>
      <c r="AD1091" s="22"/>
      <c r="AE1091" s="22" t="s">
        <v>3857</v>
      </c>
      <c r="AF1091" s="23" t="s">
        <v>47</v>
      </c>
      <c r="AG1091" s="23" t="s">
        <v>319</v>
      </c>
    </row>
    <row r="1092" spans="1:33" s="20" customFormat="1" ht="63" customHeight="1" x14ac:dyDescent="0.2">
      <c r="A1092" s="21" t="s">
        <v>3820</v>
      </c>
      <c r="B1092" s="22">
        <v>93141500</v>
      </c>
      <c r="C1092" s="23" t="s">
        <v>3861</v>
      </c>
      <c r="D1092" s="24">
        <v>43313</v>
      </c>
      <c r="E1092" s="23" t="s">
        <v>1529</v>
      </c>
      <c r="F1092" s="23" t="s">
        <v>780</v>
      </c>
      <c r="G1092" s="23" t="s">
        <v>352</v>
      </c>
      <c r="H1092" s="25">
        <v>75000000</v>
      </c>
      <c r="I1092" s="25">
        <v>75000000</v>
      </c>
      <c r="J1092" s="23" t="s">
        <v>347</v>
      </c>
      <c r="K1092" s="23" t="s">
        <v>45</v>
      </c>
      <c r="L1092" s="22" t="s">
        <v>3824</v>
      </c>
      <c r="M1092" s="22" t="s">
        <v>46</v>
      </c>
      <c r="N1092" s="21" t="s">
        <v>3862</v>
      </c>
      <c r="O1092" s="26" t="s">
        <v>3826</v>
      </c>
      <c r="P1092" s="23" t="s">
        <v>3827</v>
      </c>
      <c r="Q1092" s="23" t="s">
        <v>3836</v>
      </c>
      <c r="R1092" s="23" t="s">
        <v>3837</v>
      </c>
      <c r="S1092" s="23">
        <v>70051002</v>
      </c>
      <c r="T1092" s="23" t="s">
        <v>3863</v>
      </c>
      <c r="U1092" s="22" t="s">
        <v>3864</v>
      </c>
      <c r="V1092" s="22"/>
      <c r="W1092" s="27"/>
      <c r="X1092" s="28"/>
      <c r="Y1092" s="23"/>
      <c r="Z1092" s="23"/>
      <c r="AA1092" s="29" t="str">
        <f t="shared" si="16"/>
        <v/>
      </c>
      <c r="AB1092" s="22"/>
      <c r="AC1092" s="22"/>
      <c r="AD1092" s="22"/>
      <c r="AE1092" s="22" t="s">
        <v>3830</v>
      </c>
      <c r="AF1092" s="23" t="s">
        <v>47</v>
      </c>
      <c r="AG1092" s="23" t="s">
        <v>319</v>
      </c>
    </row>
    <row r="1093" spans="1:33" s="20" customFormat="1" ht="63" customHeight="1" x14ac:dyDescent="0.2">
      <c r="A1093" s="21" t="s">
        <v>3820</v>
      </c>
      <c r="B1093" s="22">
        <v>93141500</v>
      </c>
      <c r="C1093" s="23" t="s">
        <v>3865</v>
      </c>
      <c r="D1093" s="24">
        <v>43191</v>
      </c>
      <c r="E1093" s="23" t="s">
        <v>2366</v>
      </c>
      <c r="F1093" s="23" t="s">
        <v>780</v>
      </c>
      <c r="G1093" s="23" t="s">
        <v>352</v>
      </c>
      <c r="H1093" s="25">
        <v>25000000</v>
      </c>
      <c r="I1093" s="25">
        <v>25000000</v>
      </c>
      <c r="J1093" s="23" t="s">
        <v>347</v>
      </c>
      <c r="K1093" s="23" t="s">
        <v>45</v>
      </c>
      <c r="L1093" s="22" t="s">
        <v>3857</v>
      </c>
      <c r="M1093" s="22" t="s">
        <v>2604</v>
      </c>
      <c r="N1093" s="21" t="s">
        <v>3832</v>
      </c>
      <c r="O1093" s="26" t="s">
        <v>3858</v>
      </c>
      <c r="P1093" s="23" t="s">
        <v>3827</v>
      </c>
      <c r="Q1093" s="23" t="s">
        <v>3836</v>
      </c>
      <c r="R1093" s="23" t="s">
        <v>3837</v>
      </c>
      <c r="S1093" s="23">
        <v>70051001</v>
      </c>
      <c r="T1093" s="23" t="s">
        <v>3866</v>
      </c>
      <c r="U1093" s="22" t="s">
        <v>3867</v>
      </c>
      <c r="V1093" s="22"/>
      <c r="W1093" s="27"/>
      <c r="X1093" s="28"/>
      <c r="Y1093" s="23"/>
      <c r="Z1093" s="23"/>
      <c r="AA1093" s="29" t="str">
        <f t="shared" si="16"/>
        <v/>
      </c>
      <c r="AB1093" s="22"/>
      <c r="AC1093" s="22"/>
      <c r="AD1093" s="22"/>
      <c r="AE1093" s="22" t="s">
        <v>3868</v>
      </c>
      <c r="AF1093" s="23" t="s">
        <v>3869</v>
      </c>
      <c r="AG1093" s="23" t="s">
        <v>319</v>
      </c>
    </row>
    <row r="1094" spans="1:33" s="20" customFormat="1" ht="63" customHeight="1" x14ac:dyDescent="0.2">
      <c r="A1094" s="21" t="s">
        <v>3820</v>
      </c>
      <c r="B1094" s="22">
        <v>93141500</v>
      </c>
      <c r="C1094" s="23" t="s">
        <v>3870</v>
      </c>
      <c r="D1094" s="24">
        <v>43313</v>
      </c>
      <c r="E1094" s="23" t="s">
        <v>2366</v>
      </c>
      <c r="F1094" s="23" t="s">
        <v>362</v>
      </c>
      <c r="G1094" s="23" t="s">
        <v>352</v>
      </c>
      <c r="H1094" s="25">
        <v>50000000</v>
      </c>
      <c r="I1094" s="25">
        <v>50000000</v>
      </c>
      <c r="J1094" s="23" t="s">
        <v>347</v>
      </c>
      <c r="K1094" s="23" t="s">
        <v>45</v>
      </c>
      <c r="L1094" s="22" t="s">
        <v>3871</v>
      </c>
      <c r="M1094" s="22" t="s">
        <v>46</v>
      </c>
      <c r="N1094" s="21" t="s">
        <v>3872</v>
      </c>
      <c r="O1094" s="26" t="s">
        <v>3873</v>
      </c>
      <c r="P1094" s="23" t="s">
        <v>3827</v>
      </c>
      <c r="Q1094" s="23" t="s">
        <v>3836</v>
      </c>
      <c r="R1094" s="23" t="s">
        <v>3844</v>
      </c>
      <c r="S1094" s="23">
        <v>70053001</v>
      </c>
      <c r="T1094" s="23" t="s">
        <v>3874</v>
      </c>
      <c r="U1094" s="22" t="s">
        <v>3875</v>
      </c>
      <c r="V1094" s="22"/>
      <c r="W1094" s="27"/>
      <c r="X1094" s="28"/>
      <c r="Y1094" s="23"/>
      <c r="Z1094" s="23"/>
      <c r="AA1094" s="29" t="str">
        <f t="shared" si="16"/>
        <v/>
      </c>
      <c r="AB1094" s="22"/>
      <c r="AC1094" s="22"/>
      <c r="AD1094" s="22"/>
      <c r="AE1094" s="22" t="s">
        <v>3876</v>
      </c>
      <c r="AF1094" s="23" t="s">
        <v>47</v>
      </c>
      <c r="AG1094" s="23" t="s">
        <v>319</v>
      </c>
    </row>
    <row r="1095" spans="1:33" s="20" customFormat="1" ht="63" customHeight="1" x14ac:dyDescent="0.2">
      <c r="A1095" s="21" t="s">
        <v>3820</v>
      </c>
      <c r="B1095" s="22">
        <v>93141500</v>
      </c>
      <c r="C1095" s="23" t="s">
        <v>3877</v>
      </c>
      <c r="D1095" s="24">
        <v>43344</v>
      </c>
      <c r="E1095" s="23" t="s">
        <v>3878</v>
      </c>
      <c r="F1095" s="23" t="s">
        <v>2367</v>
      </c>
      <c r="G1095" s="23" t="s">
        <v>352</v>
      </c>
      <c r="H1095" s="25">
        <v>50685660</v>
      </c>
      <c r="I1095" s="25">
        <v>50685660</v>
      </c>
      <c r="J1095" s="23" t="s">
        <v>347</v>
      </c>
      <c r="K1095" s="23" t="s">
        <v>45</v>
      </c>
      <c r="L1095" s="22" t="s">
        <v>3857</v>
      </c>
      <c r="M1095" s="22" t="s">
        <v>2604</v>
      </c>
      <c r="N1095" s="21" t="s">
        <v>3832</v>
      </c>
      <c r="O1095" s="26" t="s">
        <v>3858</v>
      </c>
      <c r="P1095" s="23" t="s">
        <v>3827</v>
      </c>
      <c r="Q1095" s="23" t="s">
        <v>3836</v>
      </c>
      <c r="R1095" s="23" t="s">
        <v>3837</v>
      </c>
      <c r="S1095" s="23">
        <v>70051001</v>
      </c>
      <c r="T1095" s="23" t="s">
        <v>3879</v>
      </c>
      <c r="U1095" s="22" t="s">
        <v>3880</v>
      </c>
      <c r="V1095" s="22"/>
      <c r="W1095" s="27"/>
      <c r="X1095" s="28"/>
      <c r="Y1095" s="23"/>
      <c r="Z1095" s="23"/>
      <c r="AA1095" s="29" t="str">
        <f t="shared" si="16"/>
        <v/>
      </c>
      <c r="AB1095" s="22"/>
      <c r="AC1095" s="22"/>
      <c r="AD1095" s="22"/>
      <c r="AE1095" s="22" t="s">
        <v>3868</v>
      </c>
      <c r="AF1095" s="23" t="s">
        <v>3869</v>
      </c>
      <c r="AG1095" s="23" t="s">
        <v>319</v>
      </c>
    </row>
    <row r="1096" spans="1:33" s="20" customFormat="1" ht="63" customHeight="1" x14ac:dyDescent="0.2">
      <c r="A1096" s="21" t="s">
        <v>3820</v>
      </c>
      <c r="B1096" s="22">
        <v>93141500</v>
      </c>
      <c r="C1096" s="23" t="s">
        <v>3881</v>
      </c>
      <c r="D1096" s="24">
        <v>43313</v>
      </c>
      <c r="E1096" s="23" t="s">
        <v>1160</v>
      </c>
      <c r="F1096" s="23" t="s">
        <v>362</v>
      </c>
      <c r="G1096" s="23" t="s">
        <v>352</v>
      </c>
      <c r="H1096" s="25">
        <v>22125800</v>
      </c>
      <c r="I1096" s="25">
        <v>22125800</v>
      </c>
      <c r="J1096" s="23" t="s">
        <v>347</v>
      </c>
      <c r="K1096" s="23" t="s">
        <v>45</v>
      </c>
      <c r="L1096" s="22" t="s">
        <v>3871</v>
      </c>
      <c r="M1096" s="22" t="s">
        <v>46</v>
      </c>
      <c r="N1096" s="21" t="s">
        <v>3872</v>
      </c>
      <c r="O1096" s="26" t="s">
        <v>3873</v>
      </c>
      <c r="P1096" s="23" t="s">
        <v>3827</v>
      </c>
      <c r="Q1096" s="23" t="s">
        <v>3844</v>
      </c>
      <c r="R1096" s="23" t="s">
        <v>3882</v>
      </c>
      <c r="S1096" s="23">
        <v>220056001</v>
      </c>
      <c r="T1096" s="23" t="s">
        <v>3883</v>
      </c>
      <c r="U1096" s="22" t="s">
        <v>3846</v>
      </c>
      <c r="V1096" s="22"/>
      <c r="W1096" s="27"/>
      <c r="X1096" s="28"/>
      <c r="Y1096" s="23"/>
      <c r="Z1096" s="23"/>
      <c r="AA1096" s="29" t="str">
        <f t="shared" si="16"/>
        <v/>
      </c>
      <c r="AB1096" s="22"/>
      <c r="AC1096" s="22"/>
      <c r="AD1096" s="22"/>
      <c r="AE1096" s="22" t="s">
        <v>3876</v>
      </c>
      <c r="AF1096" s="23" t="s">
        <v>47</v>
      </c>
      <c r="AG1096" s="23" t="s">
        <v>319</v>
      </c>
    </row>
    <row r="1097" spans="1:33" s="20" customFormat="1" ht="63" customHeight="1" x14ac:dyDescent="0.2">
      <c r="A1097" s="21" t="s">
        <v>3820</v>
      </c>
      <c r="B1097" s="22">
        <v>93141500</v>
      </c>
      <c r="C1097" s="23" t="s">
        <v>3884</v>
      </c>
      <c r="D1097" s="24">
        <v>43336</v>
      </c>
      <c r="E1097" s="23" t="s">
        <v>342</v>
      </c>
      <c r="F1097" s="23" t="s">
        <v>362</v>
      </c>
      <c r="G1097" s="23" t="s">
        <v>352</v>
      </c>
      <c r="H1097" s="25">
        <v>150000000</v>
      </c>
      <c r="I1097" s="25">
        <v>150000000</v>
      </c>
      <c r="J1097" s="23" t="s">
        <v>347</v>
      </c>
      <c r="K1097" s="23" t="s">
        <v>45</v>
      </c>
      <c r="L1097" s="22" t="s">
        <v>3824</v>
      </c>
      <c r="M1097" s="22" t="s">
        <v>46</v>
      </c>
      <c r="N1097" s="21" t="s">
        <v>3825</v>
      </c>
      <c r="O1097" s="26" t="s">
        <v>3826</v>
      </c>
      <c r="P1097" s="23" t="s">
        <v>3827</v>
      </c>
      <c r="Q1097" s="23" t="s">
        <v>3882</v>
      </c>
      <c r="R1097" s="23" t="s">
        <v>3837</v>
      </c>
      <c r="S1097" s="23">
        <v>22005601</v>
      </c>
      <c r="T1097" s="23" t="s">
        <v>3885</v>
      </c>
      <c r="U1097" s="22" t="s">
        <v>3886</v>
      </c>
      <c r="V1097" s="22"/>
      <c r="W1097" s="27"/>
      <c r="X1097" s="28"/>
      <c r="Y1097" s="23"/>
      <c r="Z1097" s="23"/>
      <c r="AA1097" s="29" t="str">
        <f t="shared" si="16"/>
        <v/>
      </c>
      <c r="AB1097" s="22"/>
      <c r="AC1097" s="22"/>
      <c r="AD1097" s="22"/>
      <c r="AE1097" s="22" t="s">
        <v>3830</v>
      </c>
      <c r="AF1097" s="23" t="s">
        <v>47</v>
      </c>
      <c r="AG1097" s="23" t="s">
        <v>319</v>
      </c>
    </row>
    <row r="1098" spans="1:33" s="20" customFormat="1" ht="63" customHeight="1" x14ac:dyDescent="0.2">
      <c r="A1098" s="21" t="s">
        <v>3820</v>
      </c>
      <c r="B1098" s="22">
        <v>93141500</v>
      </c>
      <c r="C1098" s="23" t="s">
        <v>3887</v>
      </c>
      <c r="D1098" s="24">
        <v>43313</v>
      </c>
      <c r="E1098" s="23" t="s">
        <v>2366</v>
      </c>
      <c r="F1098" s="23" t="s">
        <v>362</v>
      </c>
      <c r="G1098" s="23" t="s">
        <v>352</v>
      </c>
      <c r="H1098" s="25">
        <v>50000000</v>
      </c>
      <c r="I1098" s="25">
        <v>50000000</v>
      </c>
      <c r="J1098" s="23" t="s">
        <v>347</v>
      </c>
      <c r="K1098" s="23" t="s">
        <v>45</v>
      </c>
      <c r="L1098" s="22" t="s">
        <v>3841</v>
      </c>
      <c r="M1098" s="22" t="s">
        <v>46</v>
      </c>
      <c r="N1098" s="21" t="s">
        <v>3842</v>
      </c>
      <c r="O1098" s="26" t="s">
        <v>3843</v>
      </c>
      <c r="P1098" s="23" t="s">
        <v>3827</v>
      </c>
      <c r="Q1098" s="23" t="s">
        <v>3844</v>
      </c>
      <c r="R1098" s="23" t="s">
        <v>3844</v>
      </c>
      <c r="S1098" s="23">
        <v>70053001</v>
      </c>
      <c r="T1098" s="23" t="s">
        <v>3888</v>
      </c>
      <c r="U1098" s="22" t="s">
        <v>3889</v>
      </c>
      <c r="V1098" s="22"/>
      <c r="W1098" s="27"/>
      <c r="X1098" s="28"/>
      <c r="Y1098" s="23"/>
      <c r="Z1098" s="23"/>
      <c r="AA1098" s="29" t="str">
        <f t="shared" si="16"/>
        <v/>
      </c>
      <c r="AB1098" s="22"/>
      <c r="AC1098" s="22"/>
      <c r="AD1098" s="22"/>
      <c r="AE1098" s="22" t="s">
        <v>3841</v>
      </c>
      <c r="AF1098" s="23" t="s">
        <v>47</v>
      </c>
      <c r="AG1098" s="23" t="s">
        <v>319</v>
      </c>
    </row>
    <row r="1099" spans="1:33" s="20" customFormat="1" ht="63" customHeight="1" x14ac:dyDescent="0.2">
      <c r="A1099" s="21" t="s">
        <v>3890</v>
      </c>
      <c r="B1099" s="22">
        <v>77101704</v>
      </c>
      <c r="C1099" s="23" t="s">
        <v>3891</v>
      </c>
      <c r="D1099" s="24">
        <v>43282</v>
      </c>
      <c r="E1099" s="23" t="s">
        <v>342</v>
      </c>
      <c r="F1099" s="23" t="s">
        <v>448</v>
      </c>
      <c r="G1099" s="23" t="s">
        <v>352</v>
      </c>
      <c r="H1099" s="25">
        <v>50000000</v>
      </c>
      <c r="I1099" s="25">
        <v>50000000</v>
      </c>
      <c r="J1099" s="23" t="s">
        <v>347</v>
      </c>
      <c r="K1099" s="23" t="s">
        <v>45</v>
      </c>
      <c r="L1099" s="22" t="s">
        <v>3892</v>
      </c>
      <c r="M1099" s="22" t="s">
        <v>800</v>
      </c>
      <c r="N1099" s="21" t="s">
        <v>3893</v>
      </c>
      <c r="O1099" s="26" t="s">
        <v>3894</v>
      </c>
      <c r="P1099" s="23" t="s">
        <v>3895</v>
      </c>
      <c r="Q1099" s="23" t="s">
        <v>3896</v>
      </c>
      <c r="R1099" s="23" t="s">
        <v>3897</v>
      </c>
      <c r="S1099" s="23" t="s">
        <v>3898</v>
      </c>
      <c r="T1099" s="23">
        <v>34010103</v>
      </c>
      <c r="U1099" s="22" t="s">
        <v>3899</v>
      </c>
      <c r="V1099" s="22"/>
      <c r="W1099" s="27"/>
      <c r="X1099" s="28"/>
      <c r="Y1099" s="23"/>
      <c r="Z1099" s="23"/>
      <c r="AA1099" s="29" t="str">
        <f t="shared" si="16"/>
        <v/>
      </c>
      <c r="AB1099" s="22"/>
      <c r="AC1099" s="22"/>
      <c r="AD1099" s="22"/>
      <c r="AE1099" s="22" t="s">
        <v>3900</v>
      </c>
      <c r="AF1099" s="23" t="s">
        <v>3901</v>
      </c>
      <c r="AG1099" s="23" t="s">
        <v>1579</v>
      </c>
    </row>
    <row r="1100" spans="1:33" s="20" customFormat="1" ht="63" customHeight="1" x14ac:dyDescent="0.2">
      <c r="A1100" s="21" t="s">
        <v>3890</v>
      </c>
      <c r="B1100" s="22">
        <v>77101704</v>
      </c>
      <c r="C1100" s="23" t="s">
        <v>3902</v>
      </c>
      <c r="D1100" s="24">
        <v>43282</v>
      </c>
      <c r="E1100" s="23" t="s">
        <v>342</v>
      </c>
      <c r="F1100" s="23" t="s">
        <v>448</v>
      </c>
      <c r="G1100" s="23" t="s">
        <v>352</v>
      </c>
      <c r="H1100" s="25">
        <v>200000000</v>
      </c>
      <c r="I1100" s="25">
        <v>200000000</v>
      </c>
      <c r="J1100" s="23" t="s">
        <v>347</v>
      </c>
      <c r="K1100" s="23" t="s">
        <v>45</v>
      </c>
      <c r="L1100" s="22" t="s">
        <v>3892</v>
      </c>
      <c r="M1100" s="22" t="s">
        <v>800</v>
      </c>
      <c r="N1100" s="21" t="s">
        <v>3893</v>
      </c>
      <c r="O1100" s="26" t="s">
        <v>3894</v>
      </c>
      <c r="P1100" s="23" t="s">
        <v>3895</v>
      </c>
      <c r="Q1100" s="23" t="s">
        <v>3896</v>
      </c>
      <c r="R1100" s="23" t="s">
        <v>3897</v>
      </c>
      <c r="S1100" s="23" t="s">
        <v>3898</v>
      </c>
      <c r="T1100" s="23">
        <v>34010103</v>
      </c>
      <c r="U1100" s="22" t="s">
        <v>3899</v>
      </c>
      <c r="V1100" s="22"/>
      <c r="W1100" s="27"/>
      <c r="X1100" s="28"/>
      <c r="Y1100" s="23"/>
      <c r="Z1100" s="23"/>
      <c r="AA1100" s="29" t="str">
        <f t="shared" ref="AA1100:AA1163" si="17">+IF(AND(W1100="",X1100="",Y1100="",Z1100=""),"",IF(AND(W1100&lt;&gt;"",X1100="",Y1100="",Z1100=""),0%,IF(AND(W1100&lt;&gt;"",X1100&lt;&gt;"",Y1100="",Z1100=""),33%,IF(AND(W1100&lt;&gt;"",X1100&lt;&gt;"",Y1100&lt;&gt;"",Z1100=""),66%,IF(AND(W1100&lt;&gt;"",X1100&lt;&gt;"",Y1100&lt;&gt;"",Z1100&lt;&gt;""),100%,"Información incompleta")))))</f>
        <v/>
      </c>
      <c r="AB1100" s="22"/>
      <c r="AC1100" s="22"/>
      <c r="AD1100" s="22"/>
      <c r="AE1100" s="22" t="s">
        <v>3900</v>
      </c>
      <c r="AF1100" s="23" t="s">
        <v>3901</v>
      </c>
      <c r="AG1100" s="23" t="s">
        <v>1579</v>
      </c>
    </row>
    <row r="1101" spans="1:33" s="20" customFormat="1" ht="63" customHeight="1" x14ac:dyDescent="0.2">
      <c r="A1101" s="21" t="s">
        <v>3890</v>
      </c>
      <c r="B1101" s="22">
        <v>77101604</v>
      </c>
      <c r="C1101" s="23" t="s">
        <v>3903</v>
      </c>
      <c r="D1101" s="24">
        <v>43252</v>
      </c>
      <c r="E1101" s="23" t="s">
        <v>817</v>
      </c>
      <c r="F1101" s="23" t="s">
        <v>448</v>
      </c>
      <c r="G1101" s="23" t="s">
        <v>352</v>
      </c>
      <c r="H1101" s="25">
        <v>12024805447</v>
      </c>
      <c r="I1101" s="25">
        <v>12024805447</v>
      </c>
      <c r="J1101" s="23" t="s">
        <v>347</v>
      </c>
      <c r="K1101" s="23" t="s">
        <v>45</v>
      </c>
      <c r="L1101" s="22" t="s">
        <v>3892</v>
      </c>
      <c r="M1101" s="22" t="s">
        <v>800</v>
      </c>
      <c r="N1101" s="21" t="s">
        <v>3893</v>
      </c>
      <c r="O1101" s="26" t="s">
        <v>3894</v>
      </c>
      <c r="P1101" s="23" t="s">
        <v>3904</v>
      </c>
      <c r="Q1101" s="23" t="s">
        <v>3905</v>
      </c>
      <c r="R1101" s="23" t="s">
        <v>3906</v>
      </c>
      <c r="S1101" s="23" t="s">
        <v>3907</v>
      </c>
      <c r="T1101" s="23">
        <v>34020104</v>
      </c>
      <c r="U1101" s="22" t="s">
        <v>3908</v>
      </c>
      <c r="V1101" s="22"/>
      <c r="W1101" s="27"/>
      <c r="X1101" s="28"/>
      <c r="Y1101" s="23"/>
      <c r="Z1101" s="23"/>
      <c r="AA1101" s="29" t="str">
        <f t="shared" si="17"/>
        <v/>
      </c>
      <c r="AB1101" s="22"/>
      <c r="AC1101" s="22"/>
      <c r="AD1101" s="22"/>
      <c r="AE1101" s="22" t="s">
        <v>3909</v>
      </c>
      <c r="AF1101" s="23" t="s">
        <v>3901</v>
      </c>
      <c r="AG1101" s="23" t="s">
        <v>1579</v>
      </c>
    </row>
    <row r="1102" spans="1:33" s="20" customFormat="1" ht="63" customHeight="1" x14ac:dyDescent="0.2">
      <c r="A1102" s="21" t="s">
        <v>3890</v>
      </c>
      <c r="B1102" s="22">
        <v>77101604</v>
      </c>
      <c r="C1102" s="23" t="s">
        <v>3910</v>
      </c>
      <c r="D1102" s="24">
        <v>43282</v>
      </c>
      <c r="E1102" s="23" t="s">
        <v>817</v>
      </c>
      <c r="F1102" s="23" t="s">
        <v>448</v>
      </c>
      <c r="G1102" s="23" t="s">
        <v>352</v>
      </c>
      <c r="H1102" s="25">
        <v>1108201390</v>
      </c>
      <c r="I1102" s="25">
        <v>1108201390</v>
      </c>
      <c r="J1102" s="23" t="s">
        <v>347</v>
      </c>
      <c r="K1102" s="23" t="s">
        <v>45</v>
      </c>
      <c r="L1102" s="22" t="s">
        <v>3892</v>
      </c>
      <c r="M1102" s="22" t="s">
        <v>800</v>
      </c>
      <c r="N1102" s="21" t="s">
        <v>3893</v>
      </c>
      <c r="O1102" s="26" t="s">
        <v>3894</v>
      </c>
      <c r="P1102" s="23" t="s">
        <v>3911</v>
      </c>
      <c r="Q1102" s="23" t="s">
        <v>3912</v>
      </c>
      <c r="R1102" s="23" t="s">
        <v>3913</v>
      </c>
      <c r="S1102" s="23" t="s">
        <v>3914</v>
      </c>
      <c r="T1102" s="23">
        <v>34020204</v>
      </c>
      <c r="U1102" s="22" t="s">
        <v>3915</v>
      </c>
      <c r="V1102" s="22"/>
      <c r="W1102" s="27"/>
      <c r="X1102" s="28"/>
      <c r="Y1102" s="23"/>
      <c r="Z1102" s="23"/>
      <c r="AA1102" s="29" t="str">
        <f t="shared" si="17"/>
        <v/>
      </c>
      <c r="AB1102" s="22"/>
      <c r="AC1102" s="22"/>
      <c r="AD1102" s="22"/>
      <c r="AE1102" s="22" t="s">
        <v>3916</v>
      </c>
      <c r="AF1102" s="23" t="s">
        <v>3901</v>
      </c>
      <c r="AG1102" s="23" t="s">
        <v>1579</v>
      </c>
    </row>
    <row r="1103" spans="1:33" s="20" customFormat="1" ht="63" customHeight="1" x14ac:dyDescent="0.2">
      <c r="A1103" s="21" t="s">
        <v>3890</v>
      </c>
      <c r="B1103" s="22">
        <v>77101604</v>
      </c>
      <c r="C1103" s="23" t="s">
        <v>3917</v>
      </c>
      <c r="D1103" s="24">
        <v>42856</v>
      </c>
      <c r="E1103" s="23" t="s">
        <v>1360</v>
      </c>
      <c r="F1103" s="23" t="s">
        <v>448</v>
      </c>
      <c r="G1103" s="23" t="s">
        <v>352</v>
      </c>
      <c r="H1103" s="25">
        <v>50000000</v>
      </c>
      <c r="I1103" s="25">
        <v>25000000</v>
      </c>
      <c r="J1103" s="23" t="s">
        <v>49</v>
      </c>
      <c r="K1103" s="23" t="s">
        <v>346</v>
      </c>
      <c r="L1103" s="22" t="s">
        <v>3892</v>
      </c>
      <c r="M1103" s="22" t="s">
        <v>800</v>
      </c>
      <c r="N1103" s="21" t="s">
        <v>3893</v>
      </c>
      <c r="O1103" s="26" t="s">
        <v>3894</v>
      </c>
      <c r="P1103" s="23" t="s">
        <v>3911</v>
      </c>
      <c r="Q1103" s="23" t="s">
        <v>3912</v>
      </c>
      <c r="R1103" s="23" t="s">
        <v>3913</v>
      </c>
      <c r="S1103" s="23" t="s">
        <v>3914</v>
      </c>
      <c r="T1103" s="23">
        <v>34020204</v>
      </c>
      <c r="U1103" s="22" t="s">
        <v>3915</v>
      </c>
      <c r="V1103" s="22">
        <v>7045</v>
      </c>
      <c r="W1103" s="27">
        <v>17600</v>
      </c>
      <c r="X1103" s="28">
        <v>42885</v>
      </c>
      <c r="Y1103" s="23" t="s">
        <v>45</v>
      </c>
      <c r="Z1103" s="23">
        <v>4600006858</v>
      </c>
      <c r="AA1103" s="29">
        <f t="shared" si="17"/>
        <v>1</v>
      </c>
      <c r="AB1103" s="22" t="s">
        <v>3918</v>
      </c>
      <c r="AC1103" s="22" t="s">
        <v>317</v>
      </c>
      <c r="AD1103" s="22" t="s">
        <v>3919</v>
      </c>
      <c r="AE1103" s="22" t="s">
        <v>3916</v>
      </c>
      <c r="AF1103" s="23" t="s">
        <v>3901</v>
      </c>
      <c r="AG1103" s="23" t="s">
        <v>1579</v>
      </c>
    </row>
    <row r="1104" spans="1:33" s="20" customFormat="1" ht="63" customHeight="1" x14ac:dyDescent="0.2">
      <c r="A1104" s="21" t="s">
        <v>3890</v>
      </c>
      <c r="B1104" s="22">
        <v>77101604</v>
      </c>
      <c r="C1104" s="23" t="s">
        <v>3920</v>
      </c>
      <c r="D1104" s="24">
        <v>42856</v>
      </c>
      <c r="E1104" s="23" t="s">
        <v>1360</v>
      </c>
      <c r="F1104" s="23" t="s">
        <v>448</v>
      </c>
      <c r="G1104" s="23" t="s">
        <v>352</v>
      </c>
      <c r="H1104" s="25">
        <v>50000000</v>
      </c>
      <c r="I1104" s="25">
        <v>25000000</v>
      </c>
      <c r="J1104" s="23" t="s">
        <v>49</v>
      </c>
      <c r="K1104" s="23" t="s">
        <v>346</v>
      </c>
      <c r="L1104" s="22" t="s">
        <v>3892</v>
      </c>
      <c r="M1104" s="22" t="s">
        <v>800</v>
      </c>
      <c r="N1104" s="21" t="s">
        <v>3893</v>
      </c>
      <c r="O1104" s="26" t="s">
        <v>3894</v>
      </c>
      <c r="P1104" s="23" t="s">
        <v>3911</v>
      </c>
      <c r="Q1104" s="23" t="s">
        <v>3912</v>
      </c>
      <c r="R1104" s="23" t="s">
        <v>3913</v>
      </c>
      <c r="S1104" s="23" t="s">
        <v>3914</v>
      </c>
      <c r="T1104" s="23">
        <v>34020204</v>
      </c>
      <c r="U1104" s="22" t="s">
        <v>3915</v>
      </c>
      <c r="V1104" s="22">
        <v>7046</v>
      </c>
      <c r="W1104" s="27">
        <v>17601</v>
      </c>
      <c r="X1104" s="28">
        <v>42885</v>
      </c>
      <c r="Y1104" s="23" t="s">
        <v>45</v>
      </c>
      <c r="Z1104" s="23">
        <v>4600006859</v>
      </c>
      <c r="AA1104" s="29">
        <f t="shared" si="17"/>
        <v>1</v>
      </c>
      <c r="AB1104" s="22" t="s">
        <v>3921</v>
      </c>
      <c r="AC1104" s="22" t="s">
        <v>317</v>
      </c>
      <c r="AD1104" s="22" t="s">
        <v>3922</v>
      </c>
      <c r="AE1104" s="22" t="s">
        <v>3916</v>
      </c>
      <c r="AF1104" s="23" t="s">
        <v>3901</v>
      </c>
      <c r="AG1104" s="23" t="s">
        <v>1579</v>
      </c>
    </row>
    <row r="1105" spans="1:33" s="20" customFormat="1" ht="63" customHeight="1" x14ac:dyDescent="0.2">
      <c r="A1105" s="21" t="s">
        <v>3890</v>
      </c>
      <c r="B1105" s="22">
        <v>77101604</v>
      </c>
      <c r="C1105" s="23" t="s">
        <v>3923</v>
      </c>
      <c r="D1105" s="24">
        <v>42856</v>
      </c>
      <c r="E1105" s="23" t="s">
        <v>1360</v>
      </c>
      <c r="F1105" s="23" t="s">
        <v>448</v>
      </c>
      <c r="G1105" s="23" t="s">
        <v>352</v>
      </c>
      <c r="H1105" s="25">
        <v>50000000</v>
      </c>
      <c r="I1105" s="25">
        <v>25000000</v>
      </c>
      <c r="J1105" s="23" t="s">
        <v>49</v>
      </c>
      <c r="K1105" s="23" t="s">
        <v>346</v>
      </c>
      <c r="L1105" s="22" t="s">
        <v>3892</v>
      </c>
      <c r="M1105" s="22" t="s">
        <v>800</v>
      </c>
      <c r="N1105" s="21" t="s">
        <v>3893</v>
      </c>
      <c r="O1105" s="26" t="s">
        <v>3894</v>
      </c>
      <c r="P1105" s="23" t="s">
        <v>3911</v>
      </c>
      <c r="Q1105" s="23" t="s">
        <v>3912</v>
      </c>
      <c r="R1105" s="23" t="s">
        <v>3913</v>
      </c>
      <c r="S1105" s="23" t="s">
        <v>3914</v>
      </c>
      <c r="T1105" s="23">
        <v>34020204</v>
      </c>
      <c r="U1105" s="22" t="s">
        <v>3915</v>
      </c>
      <c r="V1105" s="22">
        <v>7047</v>
      </c>
      <c r="W1105" s="27">
        <v>17602</v>
      </c>
      <c r="X1105" s="28">
        <v>42885</v>
      </c>
      <c r="Y1105" s="23" t="s">
        <v>45</v>
      </c>
      <c r="Z1105" s="23">
        <v>4600006860</v>
      </c>
      <c r="AA1105" s="29">
        <f t="shared" si="17"/>
        <v>1</v>
      </c>
      <c r="AB1105" s="22" t="s">
        <v>3924</v>
      </c>
      <c r="AC1105" s="22" t="s">
        <v>317</v>
      </c>
      <c r="AD1105" s="22" t="s">
        <v>3925</v>
      </c>
      <c r="AE1105" s="22" t="s">
        <v>3916</v>
      </c>
      <c r="AF1105" s="23" t="s">
        <v>3901</v>
      </c>
      <c r="AG1105" s="23" t="s">
        <v>1579</v>
      </c>
    </row>
    <row r="1106" spans="1:33" s="20" customFormat="1" ht="63" customHeight="1" x14ac:dyDescent="0.2">
      <c r="A1106" s="21" t="s">
        <v>3890</v>
      </c>
      <c r="B1106" s="22">
        <v>77101604</v>
      </c>
      <c r="C1106" s="23" t="s">
        <v>3926</v>
      </c>
      <c r="D1106" s="24">
        <v>42856</v>
      </c>
      <c r="E1106" s="23" t="s">
        <v>1360</v>
      </c>
      <c r="F1106" s="23" t="s">
        <v>448</v>
      </c>
      <c r="G1106" s="23" t="s">
        <v>352</v>
      </c>
      <c r="H1106" s="25">
        <v>50000000</v>
      </c>
      <c r="I1106" s="25">
        <v>25000000</v>
      </c>
      <c r="J1106" s="23" t="s">
        <v>49</v>
      </c>
      <c r="K1106" s="23" t="s">
        <v>346</v>
      </c>
      <c r="L1106" s="22" t="s">
        <v>3892</v>
      </c>
      <c r="M1106" s="22" t="s">
        <v>800</v>
      </c>
      <c r="N1106" s="21" t="s">
        <v>3893</v>
      </c>
      <c r="O1106" s="26" t="s">
        <v>3894</v>
      </c>
      <c r="P1106" s="23" t="s">
        <v>3911</v>
      </c>
      <c r="Q1106" s="23" t="s">
        <v>3912</v>
      </c>
      <c r="R1106" s="23" t="s">
        <v>3913</v>
      </c>
      <c r="S1106" s="23" t="s">
        <v>3914</v>
      </c>
      <c r="T1106" s="23">
        <v>34020204</v>
      </c>
      <c r="U1106" s="22" t="s">
        <v>3915</v>
      </c>
      <c r="V1106" s="22">
        <v>7048</v>
      </c>
      <c r="W1106" s="27">
        <v>17603</v>
      </c>
      <c r="X1106" s="28">
        <v>42885</v>
      </c>
      <c r="Y1106" s="23" t="s">
        <v>45</v>
      </c>
      <c r="Z1106" s="23">
        <v>4600006862</v>
      </c>
      <c r="AA1106" s="29">
        <f t="shared" si="17"/>
        <v>1</v>
      </c>
      <c r="AB1106" s="22" t="s">
        <v>3927</v>
      </c>
      <c r="AC1106" s="22" t="s">
        <v>317</v>
      </c>
      <c r="AD1106" s="22" t="s">
        <v>3928</v>
      </c>
      <c r="AE1106" s="22" t="s">
        <v>3916</v>
      </c>
      <c r="AF1106" s="23" t="s">
        <v>3901</v>
      </c>
      <c r="AG1106" s="23" t="s">
        <v>1579</v>
      </c>
    </row>
    <row r="1107" spans="1:33" s="20" customFormat="1" ht="63" customHeight="1" x14ac:dyDescent="0.2">
      <c r="A1107" s="21" t="s">
        <v>3890</v>
      </c>
      <c r="B1107" s="22">
        <v>77101604</v>
      </c>
      <c r="C1107" s="23" t="s">
        <v>3929</v>
      </c>
      <c r="D1107" s="24">
        <v>42856</v>
      </c>
      <c r="E1107" s="23" t="s">
        <v>1360</v>
      </c>
      <c r="F1107" s="23" t="s">
        <v>448</v>
      </c>
      <c r="G1107" s="23" t="s">
        <v>352</v>
      </c>
      <c r="H1107" s="25">
        <v>35000000</v>
      </c>
      <c r="I1107" s="25">
        <v>17500000</v>
      </c>
      <c r="J1107" s="23" t="s">
        <v>49</v>
      </c>
      <c r="K1107" s="23" t="s">
        <v>346</v>
      </c>
      <c r="L1107" s="22" t="s">
        <v>3892</v>
      </c>
      <c r="M1107" s="22" t="s">
        <v>800</v>
      </c>
      <c r="N1107" s="21" t="s">
        <v>3893</v>
      </c>
      <c r="O1107" s="26" t="s">
        <v>3894</v>
      </c>
      <c r="P1107" s="23" t="s">
        <v>3911</v>
      </c>
      <c r="Q1107" s="23" t="s">
        <v>3912</v>
      </c>
      <c r="R1107" s="23" t="s">
        <v>3913</v>
      </c>
      <c r="S1107" s="23" t="s">
        <v>3914</v>
      </c>
      <c r="T1107" s="23">
        <v>34020204</v>
      </c>
      <c r="U1107" s="22" t="s">
        <v>3915</v>
      </c>
      <c r="V1107" s="22">
        <v>7049</v>
      </c>
      <c r="W1107" s="27">
        <v>17604</v>
      </c>
      <c r="X1107" s="28">
        <v>42885</v>
      </c>
      <c r="Y1107" s="23" t="s">
        <v>45</v>
      </c>
      <c r="Z1107" s="23">
        <v>4600006863</v>
      </c>
      <c r="AA1107" s="29">
        <f t="shared" si="17"/>
        <v>1</v>
      </c>
      <c r="AB1107" s="22" t="s">
        <v>3930</v>
      </c>
      <c r="AC1107" s="22" t="s">
        <v>317</v>
      </c>
      <c r="AD1107" s="22" t="s">
        <v>3931</v>
      </c>
      <c r="AE1107" s="22" t="s">
        <v>3916</v>
      </c>
      <c r="AF1107" s="23" t="s">
        <v>3901</v>
      </c>
      <c r="AG1107" s="23" t="s">
        <v>1579</v>
      </c>
    </row>
    <row r="1108" spans="1:33" s="20" customFormat="1" ht="63" customHeight="1" x14ac:dyDescent="0.2">
      <c r="A1108" s="21" t="s">
        <v>3890</v>
      </c>
      <c r="B1108" s="22">
        <v>77101604</v>
      </c>
      <c r="C1108" s="23" t="s">
        <v>3932</v>
      </c>
      <c r="D1108" s="24">
        <v>42856</v>
      </c>
      <c r="E1108" s="23" t="s">
        <v>1360</v>
      </c>
      <c r="F1108" s="23" t="s">
        <v>448</v>
      </c>
      <c r="G1108" s="23" t="s">
        <v>352</v>
      </c>
      <c r="H1108" s="25">
        <v>35866271</v>
      </c>
      <c r="I1108" s="25">
        <v>17933136</v>
      </c>
      <c r="J1108" s="23" t="s">
        <v>49</v>
      </c>
      <c r="K1108" s="23" t="s">
        <v>346</v>
      </c>
      <c r="L1108" s="22" t="s">
        <v>3892</v>
      </c>
      <c r="M1108" s="22" t="s">
        <v>800</v>
      </c>
      <c r="N1108" s="21" t="s">
        <v>3893</v>
      </c>
      <c r="O1108" s="26" t="s">
        <v>3894</v>
      </c>
      <c r="P1108" s="23" t="s">
        <v>3911</v>
      </c>
      <c r="Q1108" s="23" t="s">
        <v>3912</v>
      </c>
      <c r="R1108" s="23" t="s">
        <v>3913</v>
      </c>
      <c r="S1108" s="23" t="s">
        <v>3914</v>
      </c>
      <c r="T1108" s="23">
        <v>34020204</v>
      </c>
      <c r="U1108" s="22" t="s">
        <v>3915</v>
      </c>
      <c r="V1108" s="22">
        <v>7050</v>
      </c>
      <c r="W1108" s="27">
        <v>17605</v>
      </c>
      <c r="X1108" s="28">
        <v>42885</v>
      </c>
      <c r="Y1108" s="23" t="s">
        <v>45</v>
      </c>
      <c r="Z1108" s="23">
        <v>4600006864</v>
      </c>
      <c r="AA1108" s="29">
        <f t="shared" si="17"/>
        <v>1</v>
      </c>
      <c r="AB1108" s="22" t="s">
        <v>3933</v>
      </c>
      <c r="AC1108" s="22" t="s">
        <v>317</v>
      </c>
      <c r="AD1108" s="22" t="s">
        <v>3934</v>
      </c>
      <c r="AE1108" s="22" t="s">
        <v>3935</v>
      </c>
      <c r="AF1108" s="23" t="s">
        <v>3901</v>
      </c>
      <c r="AG1108" s="23" t="s">
        <v>1579</v>
      </c>
    </row>
    <row r="1109" spans="1:33" s="20" customFormat="1" ht="63" customHeight="1" x14ac:dyDescent="0.2">
      <c r="A1109" s="21" t="s">
        <v>3890</v>
      </c>
      <c r="B1109" s="22">
        <v>77101604</v>
      </c>
      <c r="C1109" s="23" t="s">
        <v>3936</v>
      </c>
      <c r="D1109" s="24">
        <v>42856</v>
      </c>
      <c r="E1109" s="23" t="s">
        <v>1360</v>
      </c>
      <c r="F1109" s="23" t="s">
        <v>448</v>
      </c>
      <c r="G1109" s="23" t="s">
        <v>352</v>
      </c>
      <c r="H1109" s="25">
        <v>57000000</v>
      </c>
      <c r="I1109" s="25">
        <v>28500000</v>
      </c>
      <c r="J1109" s="23" t="s">
        <v>49</v>
      </c>
      <c r="K1109" s="23" t="s">
        <v>346</v>
      </c>
      <c r="L1109" s="22" t="s">
        <v>3892</v>
      </c>
      <c r="M1109" s="22" t="s">
        <v>800</v>
      </c>
      <c r="N1109" s="21" t="s">
        <v>3893</v>
      </c>
      <c r="O1109" s="26" t="s">
        <v>3894</v>
      </c>
      <c r="P1109" s="23" t="s">
        <v>3911</v>
      </c>
      <c r="Q1109" s="23" t="s">
        <v>3912</v>
      </c>
      <c r="R1109" s="23" t="s">
        <v>3913</v>
      </c>
      <c r="S1109" s="23" t="s">
        <v>3914</v>
      </c>
      <c r="T1109" s="23">
        <v>34020204</v>
      </c>
      <c r="U1109" s="22" t="s">
        <v>3915</v>
      </c>
      <c r="V1109" s="22">
        <v>7051</v>
      </c>
      <c r="W1109" s="27">
        <v>17606</v>
      </c>
      <c r="X1109" s="28">
        <v>42885</v>
      </c>
      <c r="Y1109" s="23" t="s">
        <v>45</v>
      </c>
      <c r="Z1109" s="23">
        <v>4600006865</v>
      </c>
      <c r="AA1109" s="29">
        <f t="shared" si="17"/>
        <v>1</v>
      </c>
      <c r="AB1109" s="22" t="s">
        <v>3937</v>
      </c>
      <c r="AC1109" s="22" t="s">
        <v>317</v>
      </c>
      <c r="AD1109" s="22" t="s">
        <v>3938</v>
      </c>
      <c r="AE1109" s="22" t="s">
        <v>3916</v>
      </c>
      <c r="AF1109" s="23" t="s">
        <v>3901</v>
      </c>
      <c r="AG1109" s="23" t="s">
        <v>1579</v>
      </c>
    </row>
    <row r="1110" spans="1:33" s="20" customFormat="1" ht="63" customHeight="1" x14ac:dyDescent="0.2">
      <c r="A1110" s="21" t="s">
        <v>3890</v>
      </c>
      <c r="B1110" s="22">
        <v>77101604</v>
      </c>
      <c r="C1110" s="23" t="s">
        <v>3939</v>
      </c>
      <c r="D1110" s="24">
        <v>42856</v>
      </c>
      <c r="E1110" s="23" t="s">
        <v>1360</v>
      </c>
      <c r="F1110" s="23" t="s">
        <v>448</v>
      </c>
      <c r="G1110" s="23" t="s">
        <v>352</v>
      </c>
      <c r="H1110" s="25">
        <v>30000000</v>
      </c>
      <c r="I1110" s="25">
        <v>15000000</v>
      </c>
      <c r="J1110" s="23" t="s">
        <v>49</v>
      </c>
      <c r="K1110" s="23" t="s">
        <v>346</v>
      </c>
      <c r="L1110" s="22" t="s">
        <v>3892</v>
      </c>
      <c r="M1110" s="22" t="s">
        <v>800</v>
      </c>
      <c r="N1110" s="21" t="s">
        <v>3893</v>
      </c>
      <c r="O1110" s="26" t="s">
        <v>3894</v>
      </c>
      <c r="P1110" s="23" t="s">
        <v>3911</v>
      </c>
      <c r="Q1110" s="23" t="s">
        <v>3912</v>
      </c>
      <c r="R1110" s="23" t="s">
        <v>3913</v>
      </c>
      <c r="S1110" s="23" t="s">
        <v>3914</v>
      </c>
      <c r="T1110" s="23">
        <v>34020204</v>
      </c>
      <c r="U1110" s="22" t="s">
        <v>3915</v>
      </c>
      <c r="V1110" s="22">
        <v>7053</v>
      </c>
      <c r="W1110" s="27">
        <v>17607</v>
      </c>
      <c r="X1110" s="28">
        <v>42885</v>
      </c>
      <c r="Y1110" s="23" t="s">
        <v>45</v>
      </c>
      <c r="Z1110" s="23">
        <v>4600006869</v>
      </c>
      <c r="AA1110" s="29">
        <f t="shared" si="17"/>
        <v>1</v>
      </c>
      <c r="AB1110" s="22" t="s">
        <v>3940</v>
      </c>
      <c r="AC1110" s="22" t="s">
        <v>317</v>
      </c>
      <c r="AD1110" s="22" t="s">
        <v>3941</v>
      </c>
      <c r="AE1110" s="22" t="s">
        <v>3916</v>
      </c>
      <c r="AF1110" s="23" t="s">
        <v>3901</v>
      </c>
      <c r="AG1110" s="23" t="s">
        <v>1579</v>
      </c>
    </row>
    <row r="1111" spans="1:33" s="20" customFormat="1" ht="63" customHeight="1" x14ac:dyDescent="0.2">
      <c r="A1111" s="21" t="s">
        <v>3890</v>
      </c>
      <c r="B1111" s="22">
        <v>77101604</v>
      </c>
      <c r="C1111" s="23" t="s">
        <v>3942</v>
      </c>
      <c r="D1111" s="24">
        <v>42856</v>
      </c>
      <c r="E1111" s="23" t="s">
        <v>1360</v>
      </c>
      <c r="F1111" s="23" t="s">
        <v>448</v>
      </c>
      <c r="G1111" s="23" t="s">
        <v>352</v>
      </c>
      <c r="H1111" s="25">
        <v>50000000</v>
      </c>
      <c r="I1111" s="25">
        <v>25000000</v>
      </c>
      <c r="J1111" s="23" t="s">
        <v>49</v>
      </c>
      <c r="K1111" s="23" t="s">
        <v>346</v>
      </c>
      <c r="L1111" s="22" t="s">
        <v>3892</v>
      </c>
      <c r="M1111" s="22" t="s">
        <v>800</v>
      </c>
      <c r="N1111" s="21" t="s">
        <v>3893</v>
      </c>
      <c r="O1111" s="26" t="s">
        <v>3894</v>
      </c>
      <c r="P1111" s="23" t="s">
        <v>3911</v>
      </c>
      <c r="Q1111" s="23" t="s">
        <v>3912</v>
      </c>
      <c r="R1111" s="23" t="s">
        <v>3913</v>
      </c>
      <c r="S1111" s="23" t="s">
        <v>3914</v>
      </c>
      <c r="T1111" s="23">
        <v>34020204</v>
      </c>
      <c r="U1111" s="22" t="s">
        <v>3915</v>
      </c>
      <c r="V1111" s="22">
        <v>7052</v>
      </c>
      <c r="W1111" s="27">
        <v>17608</v>
      </c>
      <c r="X1111" s="28">
        <v>42885</v>
      </c>
      <c r="Y1111" s="23" t="s">
        <v>45</v>
      </c>
      <c r="Z1111" s="23">
        <v>4600006867</v>
      </c>
      <c r="AA1111" s="29">
        <f t="shared" si="17"/>
        <v>1</v>
      </c>
      <c r="AB1111" s="22" t="s">
        <v>3943</v>
      </c>
      <c r="AC1111" s="22" t="s">
        <v>317</v>
      </c>
      <c r="AD1111" s="22" t="s">
        <v>3944</v>
      </c>
      <c r="AE1111" s="22" t="s">
        <v>3916</v>
      </c>
      <c r="AF1111" s="23" t="s">
        <v>3901</v>
      </c>
      <c r="AG1111" s="23" t="s">
        <v>1579</v>
      </c>
    </row>
    <row r="1112" spans="1:33" s="20" customFormat="1" ht="63" customHeight="1" x14ac:dyDescent="0.2">
      <c r="A1112" s="21" t="s">
        <v>3890</v>
      </c>
      <c r="B1112" s="22">
        <v>77101604</v>
      </c>
      <c r="C1112" s="23" t="s">
        <v>3945</v>
      </c>
      <c r="D1112" s="24">
        <v>42856</v>
      </c>
      <c r="E1112" s="23" t="s">
        <v>1360</v>
      </c>
      <c r="F1112" s="23" t="s">
        <v>448</v>
      </c>
      <c r="G1112" s="23" t="s">
        <v>352</v>
      </c>
      <c r="H1112" s="25">
        <v>50000000</v>
      </c>
      <c r="I1112" s="25">
        <v>25000000</v>
      </c>
      <c r="J1112" s="23" t="s">
        <v>49</v>
      </c>
      <c r="K1112" s="23" t="s">
        <v>346</v>
      </c>
      <c r="L1112" s="22" t="s">
        <v>3892</v>
      </c>
      <c r="M1112" s="22" t="s">
        <v>800</v>
      </c>
      <c r="N1112" s="21" t="s">
        <v>3893</v>
      </c>
      <c r="O1112" s="26" t="s">
        <v>3894</v>
      </c>
      <c r="P1112" s="23" t="s">
        <v>3911</v>
      </c>
      <c r="Q1112" s="23" t="s">
        <v>3912</v>
      </c>
      <c r="R1112" s="23" t="s">
        <v>3913</v>
      </c>
      <c r="S1112" s="23" t="s">
        <v>3914</v>
      </c>
      <c r="T1112" s="23">
        <v>34020204</v>
      </c>
      <c r="U1112" s="22" t="s">
        <v>3915</v>
      </c>
      <c r="V1112" s="22">
        <v>7055</v>
      </c>
      <c r="W1112" s="27">
        <v>17613</v>
      </c>
      <c r="X1112" s="28">
        <v>42885</v>
      </c>
      <c r="Y1112" s="23" t="s">
        <v>45</v>
      </c>
      <c r="Z1112" s="23">
        <v>4600006871</v>
      </c>
      <c r="AA1112" s="29">
        <f t="shared" si="17"/>
        <v>1</v>
      </c>
      <c r="AB1112" s="22" t="s">
        <v>3946</v>
      </c>
      <c r="AC1112" s="22" t="s">
        <v>317</v>
      </c>
      <c r="AD1112" s="22" t="s">
        <v>3947</v>
      </c>
      <c r="AE1112" s="22" t="s">
        <v>3916</v>
      </c>
      <c r="AF1112" s="23" t="s">
        <v>3901</v>
      </c>
      <c r="AG1112" s="23" t="s">
        <v>1579</v>
      </c>
    </row>
    <row r="1113" spans="1:33" s="20" customFormat="1" ht="63" customHeight="1" x14ac:dyDescent="0.2">
      <c r="A1113" s="21" t="s">
        <v>3890</v>
      </c>
      <c r="B1113" s="22">
        <v>77101604</v>
      </c>
      <c r="C1113" s="23" t="s">
        <v>3948</v>
      </c>
      <c r="D1113" s="24">
        <v>42856</v>
      </c>
      <c r="E1113" s="23" t="s">
        <v>1360</v>
      </c>
      <c r="F1113" s="23" t="s">
        <v>448</v>
      </c>
      <c r="G1113" s="23" t="s">
        <v>352</v>
      </c>
      <c r="H1113" s="25">
        <v>50000000</v>
      </c>
      <c r="I1113" s="25">
        <v>25000000</v>
      </c>
      <c r="J1113" s="23" t="s">
        <v>49</v>
      </c>
      <c r="K1113" s="23" t="s">
        <v>346</v>
      </c>
      <c r="L1113" s="22" t="s">
        <v>3892</v>
      </c>
      <c r="M1113" s="22" t="s">
        <v>800</v>
      </c>
      <c r="N1113" s="21" t="s">
        <v>3893</v>
      </c>
      <c r="O1113" s="26" t="s">
        <v>3894</v>
      </c>
      <c r="P1113" s="23" t="s">
        <v>3911</v>
      </c>
      <c r="Q1113" s="23" t="s">
        <v>3912</v>
      </c>
      <c r="R1113" s="23" t="s">
        <v>3913</v>
      </c>
      <c r="S1113" s="23" t="s">
        <v>3914</v>
      </c>
      <c r="T1113" s="23">
        <v>34020204</v>
      </c>
      <c r="U1113" s="22" t="s">
        <v>3915</v>
      </c>
      <c r="V1113" s="22">
        <v>7056</v>
      </c>
      <c r="W1113" s="27">
        <v>17614</v>
      </c>
      <c r="X1113" s="28">
        <v>42885</v>
      </c>
      <c r="Y1113" s="23" t="s">
        <v>45</v>
      </c>
      <c r="Z1113" s="23">
        <v>4600006874</v>
      </c>
      <c r="AA1113" s="29">
        <f t="shared" si="17"/>
        <v>1</v>
      </c>
      <c r="AB1113" s="22" t="s">
        <v>3949</v>
      </c>
      <c r="AC1113" s="22" t="s">
        <v>317</v>
      </c>
      <c r="AD1113" s="22" t="s">
        <v>3950</v>
      </c>
      <c r="AE1113" s="22" t="s">
        <v>3935</v>
      </c>
      <c r="AF1113" s="23" t="s">
        <v>3901</v>
      </c>
      <c r="AG1113" s="23" t="s">
        <v>1579</v>
      </c>
    </row>
    <row r="1114" spans="1:33" s="20" customFormat="1" ht="63" customHeight="1" x14ac:dyDescent="0.2">
      <c r="A1114" s="21" t="s">
        <v>3890</v>
      </c>
      <c r="B1114" s="22">
        <v>77101604</v>
      </c>
      <c r="C1114" s="23" t="s">
        <v>3951</v>
      </c>
      <c r="D1114" s="24">
        <v>42856</v>
      </c>
      <c r="E1114" s="23" t="s">
        <v>1360</v>
      </c>
      <c r="F1114" s="23" t="s">
        <v>448</v>
      </c>
      <c r="G1114" s="23" t="s">
        <v>352</v>
      </c>
      <c r="H1114" s="25">
        <v>50000000</v>
      </c>
      <c r="I1114" s="25">
        <v>25000000</v>
      </c>
      <c r="J1114" s="23" t="s">
        <v>49</v>
      </c>
      <c r="K1114" s="23" t="s">
        <v>346</v>
      </c>
      <c r="L1114" s="22" t="s">
        <v>3892</v>
      </c>
      <c r="M1114" s="22" t="s">
        <v>800</v>
      </c>
      <c r="N1114" s="21" t="s">
        <v>3893</v>
      </c>
      <c r="O1114" s="26" t="s">
        <v>3894</v>
      </c>
      <c r="P1114" s="23" t="s">
        <v>3911</v>
      </c>
      <c r="Q1114" s="23" t="s">
        <v>3912</v>
      </c>
      <c r="R1114" s="23" t="s">
        <v>3913</v>
      </c>
      <c r="S1114" s="23" t="s">
        <v>3914</v>
      </c>
      <c r="T1114" s="23">
        <v>34020204</v>
      </c>
      <c r="U1114" s="22" t="s">
        <v>3915</v>
      </c>
      <c r="V1114" s="22">
        <v>7057</v>
      </c>
      <c r="W1114" s="27">
        <v>17615</v>
      </c>
      <c r="X1114" s="28">
        <v>42885</v>
      </c>
      <c r="Y1114" s="23" t="s">
        <v>45</v>
      </c>
      <c r="Z1114" s="23">
        <v>4600006875</v>
      </c>
      <c r="AA1114" s="29">
        <f t="shared" si="17"/>
        <v>1</v>
      </c>
      <c r="AB1114" s="22" t="s">
        <v>3952</v>
      </c>
      <c r="AC1114" s="22" t="s">
        <v>317</v>
      </c>
      <c r="AD1114" s="22" t="s">
        <v>3953</v>
      </c>
      <c r="AE1114" s="22" t="s">
        <v>3935</v>
      </c>
      <c r="AF1114" s="23" t="s">
        <v>3901</v>
      </c>
      <c r="AG1114" s="23" t="s">
        <v>1579</v>
      </c>
    </row>
    <row r="1115" spans="1:33" s="20" customFormat="1" ht="63" customHeight="1" x14ac:dyDescent="0.2">
      <c r="A1115" s="21" t="s">
        <v>3890</v>
      </c>
      <c r="B1115" s="22">
        <v>77101604</v>
      </c>
      <c r="C1115" s="23" t="s">
        <v>3954</v>
      </c>
      <c r="D1115" s="24">
        <v>42887</v>
      </c>
      <c r="E1115" s="23" t="s">
        <v>1360</v>
      </c>
      <c r="F1115" s="23" t="s">
        <v>448</v>
      </c>
      <c r="G1115" s="23" t="s">
        <v>352</v>
      </c>
      <c r="H1115" s="25">
        <v>48000000</v>
      </c>
      <c r="I1115" s="25">
        <v>24000000</v>
      </c>
      <c r="J1115" s="23" t="s">
        <v>49</v>
      </c>
      <c r="K1115" s="23" t="s">
        <v>346</v>
      </c>
      <c r="L1115" s="22" t="s">
        <v>3892</v>
      </c>
      <c r="M1115" s="22" t="s">
        <v>800</v>
      </c>
      <c r="N1115" s="21" t="s">
        <v>3893</v>
      </c>
      <c r="O1115" s="26" t="s">
        <v>3894</v>
      </c>
      <c r="P1115" s="23" t="s">
        <v>3911</v>
      </c>
      <c r="Q1115" s="23" t="s">
        <v>3912</v>
      </c>
      <c r="R1115" s="23" t="s">
        <v>3913</v>
      </c>
      <c r="S1115" s="23" t="s">
        <v>3914</v>
      </c>
      <c r="T1115" s="23">
        <v>34020204</v>
      </c>
      <c r="U1115" s="22" t="s">
        <v>3915</v>
      </c>
      <c r="V1115" s="22">
        <v>7058</v>
      </c>
      <c r="W1115" s="27">
        <v>17616</v>
      </c>
      <c r="X1115" s="28">
        <v>42885</v>
      </c>
      <c r="Y1115" s="23" t="s">
        <v>45</v>
      </c>
      <c r="Z1115" s="23">
        <v>4600006876</v>
      </c>
      <c r="AA1115" s="29">
        <f t="shared" si="17"/>
        <v>1</v>
      </c>
      <c r="AB1115" s="22" t="s">
        <v>3955</v>
      </c>
      <c r="AC1115" s="22" t="s">
        <v>317</v>
      </c>
      <c r="AD1115" s="22" t="s">
        <v>3956</v>
      </c>
      <c r="AE1115" s="22" t="s">
        <v>3935</v>
      </c>
      <c r="AF1115" s="23" t="s">
        <v>3901</v>
      </c>
      <c r="AG1115" s="23" t="s">
        <v>1579</v>
      </c>
    </row>
    <row r="1116" spans="1:33" s="20" customFormat="1" ht="63" customHeight="1" x14ac:dyDescent="0.2">
      <c r="A1116" s="21" t="s">
        <v>3890</v>
      </c>
      <c r="B1116" s="22">
        <v>77101604</v>
      </c>
      <c r="C1116" s="23" t="s">
        <v>3957</v>
      </c>
      <c r="D1116" s="24">
        <v>42917</v>
      </c>
      <c r="E1116" s="23" t="s">
        <v>482</v>
      </c>
      <c r="F1116" s="23" t="s">
        <v>448</v>
      </c>
      <c r="G1116" s="23" t="s">
        <v>352</v>
      </c>
      <c r="H1116" s="25">
        <v>20000000</v>
      </c>
      <c r="I1116" s="25">
        <v>10000000</v>
      </c>
      <c r="J1116" s="23" t="s">
        <v>49</v>
      </c>
      <c r="K1116" s="23" t="s">
        <v>346</v>
      </c>
      <c r="L1116" s="22" t="s">
        <v>3892</v>
      </c>
      <c r="M1116" s="22" t="s">
        <v>800</v>
      </c>
      <c r="N1116" s="21" t="s">
        <v>3893</v>
      </c>
      <c r="O1116" s="26" t="s">
        <v>3894</v>
      </c>
      <c r="P1116" s="23" t="s">
        <v>3911</v>
      </c>
      <c r="Q1116" s="23" t="s">
        <v>3912</v>
      </c>
      <c r="R1116" s="23" t="s">
        <v>3913</v>
      </c>
      <c r="S1116" s="23" t="s">
        <v>3914</v>
      </c>
      <c r="T1116" s="23">
        <v>34020204</v>
      </c>
      <c r="U1116" s="22" t="s">
        <v>3915</v>
      </c>
      <c r="V1116" s="22">
        <v>7059</v>
      </c>
      <c r="W1116" s="27">
        <v>17617</v>
      </c>
      <c r="X1116" s="28">
        <v>42923</v>
      </c>
      <c r="Y1116" s="23" t="s">
        <v>45</v>
      </c>
      <c r="Z1116" s="23">
        <v>4600007005</v>
      </c>
      <c r="AA1116" s="29">
        <f t="shared" si="17"/>
        <v>1</v>
      </c>
      <c r="AB1116" s="22" t="s">
        <v>3958</v>
      </c>
      <c r="AC1116" s="22" t="s">
        <v>317</v>
      </c>
      <c r="AD1116" s="22" t="s">
        <v>3959</v>
      </c>
      <c r="AE1116" s="22" t="s">
        <v>3935</v>
      </c>
      <c r="AF1116" s="23" t="s">
        <v>3901</v>
      </c>
      <c r="AG1116" s="23" t="s">
        <v>1579</v>
      </c>
    </row>
    <row r="1117" spans="1:33" s="20" customFormat="1" ht="63" customHeight="1" x14ac:dyDescent="0.2">
      <c r="A1117" s="21" t="s">
        <v>3890</v>
      </c>
      <c r="B1117" s="22">
        <v>77101604</v>
      </c>
      <c r="C1117" s="23" t="s">
        <v>3960</v>
      </c>
      <c r="D1117" s="24">
        <v>42887</v>
      </c>
      <c r="E1117" s="23" t="s">
        <v>1360</v>
      </c>
      <c r="F1117" s="23" t="s">
        <v>448</v>
      </c>
      <c r="G1117" s="23" t="s">
        <v>352</v>
      </c>
      <c r="H1117" s="25">
        <v>50000000</v>
      </c>
      <c r="I1117" s="25">
        <v>25000000</v>
      </c>
      <c r="J1117" s="23" t="s">
        <v>49</v>
      </c>
      <c r="K1117" s="23" t="s">
        <v>346</v>
      </c>
      <c r="L1117" s="22" t="s">
        <v>3892</v>
      </c>
      <c r="M1117" s="22" t="s">
        <v>800</v>
      </c>
      <c r="N1117" s="21" t="s">
        <v>3893</v>
      </c>
      <c r="O1117" s="26" t="s">
        <v>3894</v>
      </c>
      <c r="P1117" s="23" t="s">
        <v>3911</v>
      </c>
      <c r="Q1117" s="23" t="s">
        <v>3912</v>
      </c>
      <c r="R1117" s="23" t="s">
        <v>3913</v>
      </c>
      <c r="S1117" s="23" t="s">
        <v>3914</v>
      </c>
      <c r="T1117" s="23">
        <v>34020204</v>
      </c>
      <c r="U1117" s="22" t="s">
        <v>3915</v>
      </c>
      <c r="V1117" s="22">
        <v>7060</v>
      </c>
      <c r="W1117" s="27">
        <v>17618</v>
      </c>
      <c r="X1117" s="28">
        <v>42885</v>
      </c>
      <c r="Y1117" s="23" t="s">
        <v>45</v>
      </c>
      <c r="Z1117" s="23">
        <v>4600006877</v>
      </c>
      <c r="AA1117" s="29">
        <f t="shared" si="17"/>
        <v>1</v>
      </c>
      <c r="AB1117" s="22" t="s">
        <v>3961</v>
      </c>
      <c r="AC1117" s="22" t="s">
        <v>317</v>
      </c>
      <c r="AD1117" s="22" t="s">
        <v>3962</v>
      </c>
      <c r="AE1117" s="22" t="s">
        <v>3935</v>
      </c>
      <c r="AF1117" s="23" t="s">
        <v>3901</v>
      </c>
      <c r="AG1117" s="23" t="s">
        <v>1579</v>
      </c>
    </row>
    <row r="1118" spans="1:33" s="20" customFormat="1" ht="63" customHeight="1" x14ac:dyDescent="0.2">
      <c r="A1118" s="21" t="s">
        <v>3890</v>
      </c>
      <c r="B1118" s="22">
        <v>77101604</v>
      </c>
      <c r="C1118" s="23" t="s">
        <v>3963</v>
      </c>
      <c r="D1118" s="24">
        <v>42887</v>
      </c>
      <c r="E1118" s="23" t="s">
        <v>1360</v>
      </c>
      <c r="F1118" s="23" t="s">
        <v>448</v>
      </c>
      <c r="G1118" s="23" t="s">
        <v>352</v>
      </c>
      <c r="H1118" s="25">
        <v>20000000</v>
      </c>
      <c r="I1118" s="25">
        <v>10000000</v>
      </c>
      <c r="J1118" s="23" t="s">
        <v>49</v>
      </c>
      <c r="K1118" s="23" t="s">
        <v>346</v>
      </c>
      <c r="L1118" s="22" t="s">
        <v>3892</v>
      </c>
      <c r="M1118" s="22" t="s">
        <v>800</v>
      </c>
      <c r="N1118" s="21" t="s">
        <v>3893</v>
      </c>
      <c r="O1118" s="26" t="s">
        <v>3894</v>
      </c>
      <c r="P1118" s="23" t="s">
        <v>3911</v>
      </c>
      <c r="Q1118" s="23" t="s">
        <v>3912</v>
      </c>
      <c r="R1118" s="23" t="s">
        <v>3913</v>
      </c>
      <c r="S1118" s="23" t="s">
        <v>3914</v>
      </c>
      <c r="T1118" s="23">
        <v>34020204</v>
      </c>
      <c r="U1118" s="22" t="s">
        <v>3915</v>
      </c>
      <c r="V1118" s="22">
        <v>7062</v>
      </c>
      <c r="W1118" s="27">
        <v>17620</v>
      </c>
      <c r="X1118" s="28">
        <v>42885</v>
      </c>
      <c r="Y1118" s="23" t="s">
        <v>45</v>
      </c>
      <c r="Z1118" s="23">
        <v>4600006879</v>
      </c>
      <c r="AA1118" s="29">
        <f t="shared" si="17"/>
        <v>1</v>
      </c>
      <c r="AB1118" s="22" t="s">
        <v>3964</v>
      </c>
      <c r="AC1118" s="22" t="s">
        <v>317</v>
      </c>
      <c r="AD1118" s="22" t="s">
        <v>3965</v>
      </c>
      <c r="AE1118" s="22" t="s">
        <v>3935</v>
      </c>
      <c r="AF1118" s="23" t="s">
        <v>3901</v>
      </c>
      <c r="AG1118" s="23" t="s">
        <v>1579</v>
      </c>
    </row>
    <row r="1119" spans="1:33" s="20" customFormat="1" ht="63" customHeight="1" x14ac:dyDescent="0.2">
      <c r="A1119" s="21" t="s">
        <v>3890</v>
      </c>
      <c r="B1119" s="22">
        <v>77101604</v>
      </c>
      <c r="C1119" s="23" t="s">
        <v>3966</v>
      </c>
      <c r="D1119" s="24">
        <v>42887</v>
      </c>
      <c r="E1119" s="23" t="s">
        <v>1360</v>
      </c>
      <c r="F1119" s="23" t="s">
        <v>448</v>
      </c>
      <c r="G1119" s="23" t="s">
        <v>352</v>
      </c>
      <c r="H1119" s="25">
        <v>30000000</v>
      </c>
      <c r="I1119" s="25">
        <v>15000000</v>
      </c>
      <c r="J1119" s="23" t="s">
        <v>49</v>
      </c>
      <c r="K1119" s="23" t="s">
        <v>346</v>
      </c>
      <c r="L1119" s="22" t="s">
        <v>3892</v>
      </c>
      <c r="M1119" s="22" t="s">
        <v>800</v>
      </c>
      <c r="N1119" s="21" t="s">
        <v>3893</v>
      </c>
      <c r="O1119" s="26" t="s">
        <v>3894</v>
      </c>
      <c r="P1119" s="23" t="s">
        <v>3911</v>
      </c>
      <c r="Q1119" s="23" t="s">
        <v>3912</v>
      </c>
      <c r="R1119" s="23" t="s">
        <v>3913</v>
      </c>
      <c r="S1119" s="23" t="s">
        <v>3914</v>
      </c>
      <c r="T1119" s="23">
        <v>34020204</v>
      </c>
      <c r="U1119" s="22" t="s">
        <v>3915</v>
      </c>
      <c r="V1119" s="22">
        <v>7063</v>
      </c>
      <c r="W1119" s="27">
        <v>17621</v>
      </c>
      <c r="X1119" s="28">
        <v>42885</v>
      </c>
      <c r="Y1119" s="23" t="s">
        <v>45</v>
      </c>
      <c r="Z1119" s="23">
        <v>4600006880</v>
      </c>
      <c r="AA1119" s="29">
        <f t="shared" si="17"/>
        <v>1</v>
      </c>
      <c r="AB1119" s="22" t="s">
        <v>3967</v>
      </c>
      <c r="AC1119" s="22" t="s">
        <v>317</v>
      </c>
      <c r="AD1119" s="22" t="s">
        <v>3968</v>
      </c>
      <c r="AE1119" s="22" t="s">
        <v>3935</v>
      </c>
      <c r="AF1119" s="23" t="s">
        <v>3901</v>
      </c>
      <c r="AG1119" s="23" t="s">
        <v>1579</v>
      </c>
    </row>
    <row r="1120" spans="1:33" s="20" customFormat="1" ht="63" customHeight="1" x14ac:dyDescent="0.2">
      <c r="A1120" s="21" t="s">
        <v>3890</v>
      </c>
      <c r="B1120" s="22">
        <v>77101604</v>
      </c>
      <c r="C1120" s="23" t="s">
        <v>3969</v>
      </c>
      <c r="D1120" s="24">
        <v>42887</v>
      </c>
      <c r="E1120" s="23" t="s">
        <v>1360</v>
      </c>
      <c r="F1120" s="23" t="s">
        <v>448</v>
      </c>
      <c r="G1120" s="23" t="s">
        <v>352</v>
      </c>
      <c r="H1120" s="25">
        <v>70000000</v>
      </c>
      <c r="I1120" s="25">
        <v>35000000</v>
      </c>
      <c r="J1120" s="23" t="s">
        <v>49</v>
      </c>
      <c r="K1120" s="23" t="s">
        <v>346</v>
      </c>
      <c r="L1120" s="22" t="s">
        <v>3892</v>
      </c>
      <c r="M1120" s="22" t="s">
        <v>800</v>
      </c>
      <c r="N1120" s="21" t="s">
        <v>3893</v>
      </c>
      <c r="O1120" s="26" t="s">
        <v>3894</v>
      </c>
      <c r="P1120" s="23" t="s">
        <v>3911</v>
      </c>
      <c r="Q1120" s="23" t="s">
        <v>3912</v>
      </c>
      <c r="R1120" s="23" t="s">
        <v>3913</v>
      </c>
      <c r="S1120" s="23" t="s">
        <v>3914</v>
      </c>
      <c r="T1120" s="23">
        <v>34020204</v>
      </c>
      <c r="U1120" s="22" t="s">
        <v>3915</v>
      </c>
      <c r="V1120" s="22">
        <v>7064</v>
      </c>
      <c r="W1120" s="27">
        <v>17622</v>
      </c>
      <c r="X1120" s="28">
        <v>42885</v>
      </c>
      <c r="Y1120" s="23" t="s">
        <v>45</v>
      </c>
      <c r="Z1120" s="23">
        <v>4600006881</v>
      </c>
      <c r="AA1120" s="29">
        <f t="shared" si="17"/>
        <v>1</v>
      </c>
      <c r="AB1120" s="22" t="s">
        <v>3970</v>
      </c>
      <c r="AC1120" s="22" t="s">
        <v>317</v>
      </c>
      <c r="AD1120" s="22" t="s">
        <v>3971</v>
      </c>
      <c r="AE1120" s="22" t="s">
        <v>3935</v>
      </c>
      <c r="AF1120" s="23" t="s">
        <v>3901</v>
      </c>
      <c r="AG1120" s="23" t="s">
        <v>1579</v>
      </c>
    </row>
    <row r="1121" spans="1:33" s="20" customFormat="1" ht="63" customHeight="1" x14ac:dyDescent="0.2">
      <c r="A1121" s="21" t="s">
        <v>3890</v>
      </c>
      <c r="B1121" s="22">
        <v>77101604</v>
      </c>
      <c r="C1121" s="23" t="s">
        <v>3972</v>
      </c>
      <c r="D1121" s="24">
        <v>42887</v>
      </c>
      <c r="E1121" s="23" t="s">
        <v>1360</v>
      </c>
      <c r="F1121" s="23" t="s">
        <v>448</v>
      </c>
      <c r="G1121" s="23" t="s">
        <v>352</v>
      </c>
      <c r="H1121" s="25">
        <v>10000000</v>
      </c>
      <c r="I1121" s="25">
        <v>5000000</v>
      </c>
      <c r="J1121" s="23" t="s">
        <v>49</v>
      </c>
      <c r="K1121" s="23" t="s">
        <v>346</v>
      </c>
      <c r="L1121" s="22" t="s">
        <v>3892</v>
      </c>
      <c r="M1121" s="22" t="s">
        <v>800</v>
      </c>
      <c r="N1121" s="21" t="s">
        <v>3893</v>
      </c>
      <c r="O1121" s="26" t="s">
        <v>3894</v>
      </c>
      <c r="P1121" s="23" t="s">
        <v>3911</v>
      </c>
      <c r="Q1121" s="23" t="s">
        <v>3912</v>
      </c>
      <c r="R1121" s="23" t="s">
        <v>3913</v>
      </c>
      <c r="S1121" s="23" t="s">
        <v>3914</v>
      </c>
      <c r="T1121" s="23">
        <v>34020204</v>
      </c>
      <c r="U1121" s="22" t="s">
        <v>3915</v>
      </c>
      <c r="V1121" s="22">
        <v>7065</v>
      </c>
      <c r="W1121" s="27">
        <v>17623</v>
      </c>
      <c r="X1121" s="28">
        <v>42886</v>
      </c>
      <c r="Y1121" s="23" t="s">
        <v>45</v>
      </c>
      <c r="Z1121" s="23">
        <v>4600006890</v>
      </c>
      <c r="AA1121" s="29">
        <f t="shared" si="17"/>
        <v>1</v>
      </c>
      <c r="AB1121" s="22" t="s">
        <v>3973</v>
      </c>
      <c r="AC1121" s="22" t="s">
        <v>317</v>
      </c>
      <c r="AD1121" s="22" t="s">
        <v>3974</v>
      </c>
      <c r="AE1121" s="22" t="s">
        <v>3935</v>
      </c>
      <c r="AF1121" s="23" t="s">
        <v>3901</v>
      </c>
      <c r="AG1121" s="23" t="s">
        <v>1579</v>
      </c>
    </row>
    <row r="1122" spans="1:33" s="20" customFormat="1" ht="63" customHeight="1" x14ac:dyDescent="0.2">
      <c r="A1122" s="21" t="s">
        <v>3890</v>
      </c>
      <c r="B1122" s="22">
        <v>77101604</v>
      </c>
      <c r="C1122" s="23" t="s">
        <v>3975</v>
      </c>
      <c r="D1122" s="24">
        <v>42887</v>
      </c>
      <c r="E1122" s="23" t="s">
        <v>1360</v>
      </c>
      <c r="F1122" s="23" t="s">
        <v>448</v>
      </c>
      <c r="G1122" s="23" t="s">
        <v>352</v>
      </c>
      <c r="H1122" s="25">
        <v>50000000</v>
      </c>
      <c r="I1122" s="25">
        <v>25000000</v>
      </c>
      <c r="J1122" s="23" t="s">
        <v>49</v>
      </c>
      <c r="K1122" s="23" t="s">
        <v>346</v>
      </c>
      <c r="L1122" s="22" t="s">
        <v>3892</v>
      </c>
      <c r="M1122" s="22" t="s">
        <v>800</v>
      </c>
      <c r="N1122" s="21" t="s">
        <v>3893</v>
      </c>
      <c r="O1122" s="26" t="s">
        <v>3894</v>
      </c>
      <c r="P1122" s="23" t="s">
        <v>3911</v>
      </c>
      <c r="Q1122" s="23" t="s">
        <v>3912</v>
      </c>
      <c r="R1122" s="23" t="s">
        <v>3913</v>
      </c>
      <c r="S1122" s="23" t="s">
        <v>3914</v>
      </c>
      <c r="T1122" s="23">
        <v>34020204</v>
      </c>
      <c r="U1122" s="22" t="s">
        <v>3915</v>
      </c>
      <c r="V1122" s="22">
        <v>7066</v>
      </c>
      <c r="W1122" s="27">
        <v>17624</v>
      </c>
      <c r="X1122" s="28">
        <v>42885</v>
      </c>
      <c r="Y1122" s="23" t="s">
        <v>45</v>
      </c>
      <c r="Z1122" s="23">
        <v>4600006891</v>
      </c>
      <c r="AA1122" s="29">
        <f t="shared" si="17"/>
        <v>1</v>
      </c>
      <c r="AB1122" s="22" t="s">
        <v>3976</v>
      </c>
      <c r="AC1122" s="22" t="s">
        <v>317</v>
      </c>
      <c r="AD1122" s="22" t="s">
        <v>3977</v>
      </c>
      <c r="AE1122" s="22" t="s">
        <v>3935</v>
      </c>
      <c r="AF1122" s="23" t="s">
        <v>3901</v>
      </c>
      <c r="AG1122" s="23" t="s">
        <v>1579</v>
      </c>
    </row>
    <row r="1123" spans="1:33" s="20" customFormat="1" ht="63" customHeight="1" x14ac:dyDescent="0.2">
      <c r="A1123" s="21" t="s">
        <v>3890</v>
      </c>
      <c r="B1123" s="22">
        <v>77101604</v>
      </c>
      <c r="C1123" s="23" t="s">
        <v>3978</v>
      </c>
      <c r="D1123" s="24">
        <v>42887</v>
      </c>
      <c r="E1123" s="23" t="s">
        <v>1360</v>
      </c>
      <c r="F1123" s="23" t="s">
        <v>448</v>
      </c>
      <c r="G1123" s="23" t="s">
        <v>352</v>
      </c>
      <c r="H1123" s="25">
        <v>54439775</v>
      </c>
      <c r="I1123" s="25">
        <v>27219888</v>
      </c>
      <c r="J1123" s="23" t="s">
        <v>49</v>
      </c>
      <c r="K1123" s="23" t="s">
        <v>346</v>
      </c>
      <c r="L1123" s="22" t="s">
        <v>3892</v>
      </c>
      <c r="M1123" s="22" t="s">
        <v>800</v>
      </c>
      <c r="N1123" s="21" t="s">
        <v>3893</v>
      </c>
      <c r="O1123" s="26" t="s">
        <v>3894</v>
      </c>
      <c r="P1123" s="23" t="s">
        <v>3911</v>
      </c>
      <c r="Q1123" s="23" t="s">
        <v>3912</v>
      </c>
      <c r="R1123" s="23" t="s">
        <v>3913</v>
      </c>
      <c r="S1123" s="23" t="s">
        <v>3914</v>
      </c>
      <c r="T1123" s="23">
        <v>34020204</v>
      </c>
      <c r="U1123" s="22" t="s">
        <v>3915</v>
      </c>
      <c r="V1123" s="22">
        <v>7067</v>
      </c>
      <c r="W1123" s="27">
        <v>17625</v>
      </c>
      <c r="X1123" s="28">
        <v>42885</v>
      </c>
      <c r="Y1123" s="23" t="s">
        <v>45</v>
      </c>
      <c r="Z1123" s="23">
        <v>4600006882</v>
      </c>
      <c r="AA1123" s="29">
        <f t="shared" si="17"/>
        <v>1</v>
      </c>
      <c r="AB1123" s="22" t="s">
        <v>3979</v>
      </c>
      <c r="AC1123" s="22" t="s">
        <v>317</v>
      </c>
      <c r="AD1123" s="22" t="s">
        <v>3980</v>
      </c>
      <c r="AE1123" s="22" t="s">
        <v>3916</v>
      </c>
      <c r="AF1123" s="23" t="s">
        <v>3901</v>
      </c>
      <c r="AG1123" s="23" t="s">
        <v>1579</v>
      </c>
    </row>
    <row r="1124" spans="1:33" s="20" customFormat="1" ht="63" customHeight="1" x14ac:dyDescent="0.2">
      <c r="A1124" s="21" t="s">
        <v>3890</v>
      </c>
      <c r="B1124" s="22">
        <v>77101604</v>
      </c>
      <c r="C1124" s="23" t="s">
        <v>3981</v>
      </c>
      <c r="D1124" s="24">
        <v>43009</v>
      </c>
      <c r="E1124" s="23" t="s">
        <v>817</v>
      </c>
      <c r="F1124" s="23" t="s">
        <v>448</v>
      </c>
      <c r="G1124" s="23" t="s">
        <v>352</v>
      </c>
      <c r="H1124" s="25">
        <v>50000000</v>
      </c>
      <c r="I1124" s="25">
        <v>85979446</v>
      </c>
      <c r="J1124" s="23" t="s">
        <v>49</v>
      </c>
      <c r="K1124" s="23" t="s">
        <v>346</v>
      </c>
      <c r="L1124" s="22" t="s">
        <v>3892</v>
      </c>
      <c r="M1124" s="22" t="s">
        <v>800</v>
      </c>
      <c r="N1124" s="21" t="s">
        <v>3893</v>
      </c>
      <c r="O1124" s="26" t="s">
        <v>3894</v>
      </c>
      <c r="P1124" s="23" t="s">
        <v>3911</v>
      </c>
      <c r="Q1124" s="23" t="s">
        <v>3912</v>
      </c>
      <c r="R1124" s="23" t="s">
        <v>3913</v>
      </c>
      <c r="S1124" s="23" t="s">
        <v>3914</v>
      </c>
      <c r="T1124" s="23">
        <v>34020204</v>
      </c>
      <c r="U1124" s="22" t="s">
        <v>3915</v>
      </c>
      <c r="V1124" s="22">
        <v>7595</v>
      </c>
      <c r="W1124" s="27">
        <v>18773</v>
      </c>
      <c r="X1124" s="28">
        <v>43006</v>
      </c>
      <c r="Y1124" s="23" t="s">
        <v>45</v>
      </c>
      <c r="Z1124" s="23">
        <v>4600007537</v>
      </c>
      <c r="AA1124" s="29">
        <f t="shared" si="17"/>
        <v>1</v>
      </c>
      <c r="AB1124" s="22" t="s">
        <v>3982</v>
      </c>
      <c r="AC1124" s="22" t="s">
        <v>317</v>
      </c>
      <c r="AD1124" s="22" t="s">
        <v>3983</v>
      </c>
      <c r="AE1124" s="22" t="s">
        <v>3935</v>
      </c>
      <c r="AF1124" s="23" t="s">
        <v>3901</v>
      </c>
      <c r="AG1124" s="23" t="s">
        <v>1579</v>
      </c>
    </row>
    <row r="1125" spans="1:33" s="20" customFormat="1" ht="63" customHeight="1" x14ac:dyDescent="0.2">
      <c r="A1125" s="21" t="s">
        <v>3890</v>
      </c>
      <c r="B1125" s="22">
        <v>77101604</v>
      </c>
      <c r="C1125" s="23" t="s">
        <v>3984</v>
      </c>
      <c r="D1125" s="24">
        <v>42948</v>
      </c>
      <c r="E1125" s="23" t="s">
        <v>482</v>
      </c>
      <c r="F1125" s="23" t="s">
        <v>448</v>
      </c>
      <c r="G1125" s="23" t="s">
        <v>352</v>
      </c>
      <c r="H1125" s="25">
        <v>180000000</v>
      </c>
      <c r="I1125" s="25">
        <v>63296090</v>
      </c>
      <c r="J1125" s="23" t="s">
        <v>49</v>
      </c>
      <c r="K1125" s="23" t="s">
        <v>346</v>
      </c>
      <c r="L1125" s="22" t="s">
        <v>3892</v>
      </c>
      <c r="M1125" s="22" t="s">
        <v>800</v>
      </c>
      <c r="N1125" s="21" t="s">
        <v>3893</v>
      </c>
      <c r="O1125" s="26" t="s">
        <v>3894</v>
      </c>
      <c r="P1125" s="23" t="s">
        <v>3911</v>
      </c>
      <c r="Q1125" s="23" t="s">
        <v>3912</v>
      </c>
      <c r="R1125" s="23" t="s">
        <v>3913</v>
      </c>
      <c r="S1125" s="23" t="s">
        <v>3914</v>
      </c>
      <c r="T1125" s="23">
        <v>34020204</v>
      </c>
      <c r="U1125" s="22" t="s">
        <v>3915</v>
      </c>
      <c r="V1125" s="22">
        <v>7206</v>
      </c>
      <c r="W1125" s="27">
        <v>18012</v>
      </c>
      <c r="X1125" s="28">
        <v>42943</v>
      </c>
      <c r="Y1125" s="23" t="s">
        <v>45</v>
      </c>
      <c r="Z1125" s="23">
        <v>4600007094</v>
      </c>
      <c r="AA1125" s="29">
        <f t="shared" si="17"/>
        <v>1</v>
      </c>
      <c r="AB1125" s="22" t="s">
        <v>3985</v>
      </c>
      <c r="AC1125" s="22" t="s">
        <v>317</v>
      </c>
      <c r="AD1125" s="22" t="s">
        <v>3986</v>
      </c>
      <c r="AE1125" s="22" t="s">
        <v>3935</v>
      </c>
      <c r="AF1125" s="23" t="s">
        <v>3901</v>
      </c>
      <c r="AG1125" s="23" t="s">
        <v>1579</v>
      </c>
    </row>
    <row r="1126" spans="1:33" s="20" customFormat="1" ht="63" customHeight="1" x14ac:dyDescent="0.2">
      <c r="A1126" s="21" t="s">
        <v>3890</v>
      </c>
      <c r="B1126" s="22">
        <v>77101604</v>
      </c>
      <c r="C1126" s="23" t="s">
        <v>3987</v>
      </c>
      <c r="D1126" s="24">
        <v>42948</v>
      </c>
      <c r="E1126" s="23" t="s">
        <v>482</v>
      </c>
      <c r="F1126" s="23" t="s">
        <v>448</v>
      </c>
      <c r="G1126" s="23" t="s">
        <v>352</v>
      </c>
      <c r="H1126" s="25">
        <v>80000000</v>
      </c>
      <c r="I1126" s="25">
        <v>17041255</v>
      </c>
      <c r="J1126" s="23" t="s">
        <v>49</v>
      </c>
      <c r="K1126" s="23" t="s">
        <v>346</v>
      </c>
      <c r="L1126" s="22" t="s">
        <v>3892</v>
      </c>
      <c r="M1126" s="22" t="s">
        <v>800</v>
      </c>
      <c r="N1126" s="21" t="s">
        <v>3893</v>
      </c>
      <c r="O1126" s="26" t="s">
        <v>3894</v>
      </c>
      <c r="P1126" s="23" t="s">
        <v>3911</v>
      </c>
      <c r="Q1126" s="23" t="s">
        <v>3912</v>
      </c>
      <c r="R1126" s="23" t="s">
        <v>3913</v>
      </c>
      <c r="S1126" s="23" t="s">
        <v>3914</v>
      </c>
      <c r="T1126" s="23">
        <v>34020204</v>
      </c>
      <c r="U1126" s="22" t="s">
        <v>3915</v>
      </c>
      <c r="V1126" s="22">
        <v>7207</v>
      </c>
      <c r="W1126" s="27">
        <v>18013</v>
      </c>
      <c r="X1126" s="28">
        <v>42943</v>
      </c>
      <c r="Y1126" s="23" t="s">
        <v>45</v>
      </c>
      <c r="Z1126" s="23">
        <v>4600007092</v>
      </c>
      <c r="AA1126" s="29">
        <f t="shared" si="17"/>
        <v>1</v>
      </c>
      <c r="AB1126" s="22" t="s">
        <v>3988</v>
      </c>
      <c r="AC1126" s="22" t="s">
        <v>317</v>
      </c>
      <c r="AD1126" s="22" t="s">
        <v>3989</v>
      </c>
      <c r="AE1126" s="22" t="s">
        <v>3935</v>
      </c>
      <c r="AF1126" s="23" t="s">
        <v>3901</v>
      </c>
      <c r="AG1126" s="23" t="s">
        <v>1579</v>
      </c>
    </row>
    <row r="1127" spans="1:33" s="20" customFormat="1" ht="63" customHeight="1" x14ac:dyDescent="0.2">
      <c r="A1127" s="21" t="s">
        <v>3890</v>
      </c>
      <c r="B1127" s="22">
        <v>77101604</v>
      </c>
      <c r="C1127" s="23" t="s">
        <v>3990</v>
      </c>
      <c r="D1127" s="24">
        <v>42948</v>
      </c>
      <c r="E1127" s="23" t="s">
        <v>482</v>
      </c>
      <c r="F1127" s="23" t="s">
        <v>448</v>
      </c>
      <c r="G1127" s="23" t="s">
        <v>352</v>
      </c>
      <c r="H1127" s="25">
        <v>60000000</v>
      </c>
      <c r="I1127" s="25">
        <v>17041255</v>
      </c>
      <c r="J1127" s="23" t="s">
        <v>49</v>
      </c>
      <c r="K1127" s="23" t="s">
        <v>346</v>
      </c>
      <c r="L1127" s="22" t="s">
        <v>3892</v>
      </c>
      <c r="M1127" s="22" t="s">
        <v>800</v>
      </c>
      <c r="N1127" s="21" t="s">
        <v>3893</v>
      </c>
      <c r="O1127" s="26" t="s">
        <v>3894</v>
      </c>
      <c r="P1127" s="23" t="s">
        <v>3911</v>
      </c>
      <c r="Q1127" s="23" t="s">
        <v>3912</v>
      </c>
      <c r="R1127" s="23" t="s">
        <v>3913</v>
      </c>
      <c r="S1127" s="23" t="s">
        <v>3914</v>
      </c>
      <c r="T1127" s="23">
        <v>34020204</v>
      </c>
      <c r="U1127" s="22" t="s">
        <v>3915</v>
      </c>
      <c r="V1127" s="22">
        <v>7208</v>
      </c>
      <c r="W1127" s="27">
        <v>18014</v>
      </c>
      <c r="X1127" s="28">
        <v>42943</v>
      </c>
      <c r="Y1127" s="23" t="s">
        <v>45</v>
      </c>
      <c r="Z1127" s="23">
        <v>4600007093</v>
      </c>
      <c r="AA1127" s="29">
        <f t="shared" si="17"/>
        <v>1</v>
      </c>
      <c r="AB1127" s="22" t="s">
        <v>3991</v>
      </c>
      <c r="AC1127" s="22" t="s">
        <v>317</v>
      </c>
      <c r="AD1127" s="22" t="s">
        <v>3992</v>
      </c>
      <c r="AE1127" s="22" t="s">
        <v>3916</v>
      </c>
      <c r="AF1127" s="23" t="s">
        <v>3901</v>
      </c>
      <c r="AG1127" s="23" t="s">
        <v>1579</v>
      </c>
    </row>
    <row r="1128" spans="1:33" s="20" customFormat="1" ht="63" customHeight="1" x14ac:dyDescent="0.2">
      <c r="A1128" s="21" t="s">
        <v>3890</v>
      </c>
      <c r="B1128" s="22">
        <v>77101604</v>
      </c>
      <c r="C1128" s="23" t="s">
        <v>3993</v>
      </c>
      <c r="D1128" s="24">
        <v>42948</v>
      </c>
      <c r="E1128" s="23" t="s">
        <v>482</v>
      </c>
      <c r="F1128" s="23" t="s">
        <v>448</v>
      </c>
      <c r="G1128" s="23" t="s">
        <v>352</v>
      </c>
      <c r="H1128" s="25">
        <v>120000000</v>
      </c>
      <c r="I1128" s="25">
        <v>41882933</v>
      </c>
      <c r="J1128" s="23" t="s">
        <v>49</v>
      </c>
      <c r="K1128" s="23" t="s">
        <v>346</v>
      </c>
      <c r="L1128" s="22" t="s">
        <v>3892</v>
      </c>
      <c r="M1128" s="22" t="s">
        <v>800</v>
      </c>
      <c r="N1128" s="21" t="s">
        <v>3893</v>
      </c>
      <c r="O1128" s="26" t="s">
        <v>3894</v>
      </c>
      <c r="P1128" s="23" t="s">
        <v>3911</v>
      </c>
      <c r="Q1128" s="23" t="s">
        <v>3912</v>
      </c>
      <c r="R1128" s="23" t="s">
        <v>3913</v>
      </c>
      <c r="S1128" s="23" t="s">
        <v>3914</v>
      </c>
      <c r="T1128" s="23">
        <v>34020204</v>
      </c>
      <c r="U1128" s="22" t="s">
        <v>3915</v>
      </c>
      <c r="V1128" s="22">
        <v>7209</v>
      </c>
      <c r="W1128" s="27">
        <v>18015</v>
      </c>
      <c r="X1128" s="28">
        <v>42943</v>
      </c>
      <c r="Y1128" s="23" t="s">
        <v>45</v>
      </c>
      <c r="Z1128" s="23">
        <v>4600007095</v>
      </c>
      <c r="AA1128" s="29">
        <f t="shared" si="17"/>
        <v>1</v>
      </c>
      <c r="AB1128" s="22" t="s">
        <v>3994</v>
      </c>
      <c r="AC1128" s="22" t="s">
        <v>317</v>
      </c>
      <c r="AD1128" s="22" t="s">
        <v>3995</v>
      </c>
      <c r="AE1128" s="22" t="s">
        <v>3916</v>
      </c>
      <c r="AF1128" s="23" t="s">
        <v>3901</v>
      </c>
      <c r="AG1128" s="23" t="s">
        <v>1579</v>
      </c>
    </row>
    <row r="1129" spans="1:33" s="20" customFormat="1" ht="63" customHeight="1" x14ac:dyDescent="0.2">
      <c r="A1129" s="21" t="s">
        <v>3890</v>
      </c>
      <c r="B1129" s="22">
        <v>77101604</v>
      </c>
      <c r="C1129" s="23" t="s">
        <v>3996</v>
      </c>
      <c r="D1129" s="24">
        <v>42948</v>
      </c>
      <c r="E1129" s="23" t="s">
        <v>482</v>
      </c>
      <c r="F1129" s="23" t="s">
        <v>448</v>
      </c>
      <c r="G1129" s="23" t="s">
        <v>352</v>
      </c>
      <c r="H1129" s="25">
        <v>60000000</v>
      </c>
      <c r="I1129" s="25">
        <v>18015041</v>
      </c>
      <c r="J1129" s="23" t="s">
        <v>49</v>
      </c>
      <c r="K1129" s="23" t="s">
        <v>346</v>
      </c>
      <c r="L1129" s="22" t="s">
        <v>3892</v>
      </c>
      <c r="M1129" s="22" t="s">
        <v>800</v>
      </c>
      <c r="N1129" s="21" t="s">
        <v>3893</v>
      </c>
      <c r="O1129" s="26" t="s">
        <v>3894</v>
      </c>
      <c r="P1129" s="23" t="s">
        <v>3911</v>
      </c>
      <c r="Q1129" s="23" t="s">
        <v>3912</v>
      </c>
      <c r="R1129" s="23" t="s">
        <v>3913</v>
      </c>
      <c r="S1129" s="23" t="s">
        <v>3914</v>
      </c>
      <c r="T1129" s="23">
        <v>34020204</v>
      </c>
      <c r="U1129" s="22" t="s">
        <v>3915</v>
      </c>
      <c r="V1129" s="22">
        <v>7210</v>
      </c>
      <c r="W1129" s="27">
        <v>18016</v>
      </c>
      <c r="X1129" s="28">
        <v>42943</v>
      </c>
      <c r="Y1129" s="23" t="s">
        <v>45</v>
      </c>
      <c r="Z1129" s="23">
        <v>4600007096</v>
      </c>
      <c r="AA1129" s="29">
        <f t="shared" si="17"/>
        <v>1</v>
      </c>
      <c r="AB1129" s="22" t="s">
        <v>3997</v>
      </c>
      <c r="AC1129" s="22" t="s">
        <v>317</v>
      </c>
      <c r="AD1129" s="22" t="s">
        <v>3998</v>
      </c>
      <c r="AE1129" s="22" t="s">
        <v>3916</v>
      </c>
      <c r="AF1129" s="23" t="s">
        <v>3901</v>
      </c>
      <c r="AG1129" s="23" t="s">
        <v>1579</v>
      </c>
    </row>
    <row r="1130" spans="1:33" s="20" customFormat="1" ht="63" customHeight="1" x14ac:dyDescent="0.2">
      <c r="A1130" s="21" t="s">
        <v>3890</v>
      </c>
      <c r="B1130" s="22">
        <v>77101604</v>
      </c>
      <c r="C1130" s="23" t="s">
        <v>3999</v>
      </c>
      <c r="D1130" s="24">
        <v>42948</v>
      </c>
      <c r="E1130" s="23" t="s">
        <v>482</v>
      </c>
      <c r="F1130" s="23" t="s">
        <v>448</v>
      </c>
      <c r="G1130" s="23" t="s">
        <v>352</v>
      </c>
      <c r="H1130" s="25">
        <v>90000000</v>
      </c>
      <c r="I1130" s="25">
        <v>29213580</v>
      </c>
      <c r="J1130" s="23" t="s">
        <v>49</v>
      </c>
      <c r="K1130" s="23" t="s">
        <v>346</v>
      </c>
      <c r="L1130" s="22" t="s">
        <v>3892</v>
      </c>
      <c r="M1130" s="22" t="s">
        <v>800</v>
      </c>
      <c r="N1130" s="21" t="s">
        <v>3893</v>
      </c>
      <c r="O1130" s="26" t="s">
        <v>3894</v>
      </c>
      <c r="P1130" s="23" t="s">
        <v>3911</v>
      </c>
      <c r="Q1130" s="23" t="s">
        <v>3912</v>
      </c>
      <c r="R1130" s="23" t="s">
        <v>3913</v>
      </c>
      <c r="S1130" s="23" t="s">
        <v>3914</v>
      </c>
      <c r="T1130" s="23">
        <v>34020204</v>
      </c>
      <c r="U1130" s="22" t="s">
        <v>3915</v>
      </c>
      <c r="V1130" s="22">
        <v>7211</v>
      </c>
      <c r="W1130" s="27">
        <v>18017</v>
      </c>
      <c r="X1130" s="28">
        <v>42943</v>
      </c>
      <c r="Y1130" s="23" t="s">
        <v>45</v>
      </c>
      <c r="Z1130" s="23">
        <v>4600007097</v>
      </c>
      <c r="AA1130" s="29">
        <f t="shared" si="17"/>
        <v>1</v>
      </c>
      <c r="AB1130" s="22" t="s">
        <v>4000</v>
      </c>
      <c r="AC1130" s="22" t="s">
        <v>317</v>
      </c>
      <c r="AD1130" s="22" t="s">
        <v>4001</v>
      </c>
      <c r="AE1130" s="22" t="s">
        <v>3916</v>
      </c>
      <c r="AF1130" s="23" t="s">
        <v>3901</v>
      </c>
      <c r="AG1130" s="23" t="s">
        <v>1579</v>
      </c>
    </row>
    <row r="1131" spans="1:33" s="20" customFormat="1" ht="63" customHeight="1" x14ac:dyDescent="0.2">
      <c r="A1131" s="21" t="s">
        <v>3890</v>
      </c>
      <c r="B1131" s="22">
        <v>77101604</v>
      </c>
      <c r="C1131" s="23" t="s">
        <v>4002</v>
      </c>
      <c r="D1131" s="24">
        <v>42948</v>
      </c>
      <c r="E1131" s="23" t="s">
        <v>482</v>
      </c>
      <c r="F1131" s="23" t="s">
        <v>448</v>
      </c>
      <c r="G1131" s="23" t="s">
        <v>352</v>
      </c>
      <c r="H1131" s="25">
        <v>120000000</v>
      </c>
      <c r="I1131" s="25">
        <v>41385905</v>
      </c>
      <c r="J1131" s="23" t="s">
        <v>49</v>
      </c>
      <c r="K1131" s="23" t="s">
        <v>346</v>
      </c>
      <c r="L1131" s="22" t="s">
        <v>3892</v>
      </c>
      <c r="M1131" s="22" t="s">
        <v>800</v>
      </c>
      <c r="N1131" s="21" t="s">
        <v>3893</v>
      </c>
      <c r="O1131" s="26" t="s">
        <v>3894</v>
      </c>
      <c r="P1131" s="23" t="s">
        <v>3911</v>
      </c>
      <c r="Q1131" s="23" t="s">
        <v>3912</v>
      </c>
      <c r="R1131" s="23" t="s">
        <v>3913</v>
      </c>
      <c r="S1131" s="23" t="s">
        <v>3914</v>
      </c>
      <c r="T1131" s="23">
        <v>34020204</v>
      </c>
      <c r="U1131" s="22" t="s">
        <v>3915</v>
      </c>
      <c r="V1131" s="22">
        <v>7212</v>
      </c>
      <c r="W1131" s="27">
        <v>18018</v>
      </c>
      <c r="X1131" s="28">
        <v>42943</v>
      </c>
      <c r="Y1131" s="23" t="s">
        <v>45</v>
      </c>
      <c r="Z1131" s="23">
        <v>4600007098</v>
      </c>
      <c r="AA1131" s="29">
        <f t="shared" si="17"/>
        <v>1</v>
      </c>
      <c r="AB1131" s="22" t="s">
        <v>4003</v>
      </c>
      <c r="AC1131" s="22" t="s">
        <v>317</v>
      </c>
      <c r="AD1131" s="22" t="s">
        <v>4004</v>
      </c>
      <c r="AE1131" s="22" t="s">
        <v>3916</v>
      </c>
      <c r="AF1131" s="23" t="s">
        <v>3901</v>
      </c>
      <c r="AG1131" s="23" t="s">
        <v>1579</v>
      </c>
    </row>
    <row r="1132" spans="1:33" s="20" customFormat="1" ht="63" customHeight="1" x14ac:dyDescent="0.2">
      <c r="A1132" s="21" t="s">
        <v>3890</v>
      </c>
      <c r="B1132" s="22">
        <v>77101604</v>
      </c>
      <c r="C1132" s="23" t="s">
        <v>4005</v>
      </c>
      <c r="D1132" s="24">
        <v>42948</v>
      </c>
      <c r="E1132" s="23" t="s">
        <v>482</v>
      </c>
      <c r="F1132" s="23" t="s">
        <v>448</v>
      </c>
      <c r="G1132" s="23" t="s">
        <v>352</v>
      </c>
      <c r="H1132" s="25">
        <v>80000000</v>
      </c>
      <c r="I1132" s="25">
        <v>17041255</v>
      </c>
      <c r="J1132" s="23" t="s">
        <v>49</v>
      </c>
      <c r="K1132" s="23" t="s">
        <v>346</v>
      </c>
      <c r="L1132" s="22" t="s">
        <v>3892</v>
      </c>
      <c r="M1132" s="22" t="s">
        <v>800</v>
      </c>
      <c r="N1132" s="21" t="s">
        <v>3893</v>
      </c>
      <c r="O1132" s="26" t="s">
        <v>3894</v>
      </c>
      <c r="P1132" s="23" t="s">
        <v>3911</v>
      </c>
      <c r="Q1132" s="23" t="s">
        <v>3912</v>
      </c>
      <c r="R1132" s="23" t="s">
        <v>3913</v>
      </c>
      <c r="S1132" s="23" t="s">
        <v>3914</v>
      </c>
      <c r="T1132" s="23">
        <v>34020204</v>
      </c>
      <c r="U1132" s="22" t="s">
        <v>3915</v>
      </c>
      <c r="V1132" s="22">
        <v>7213</v>
      </c>
      <c r="W1132" s="27">
        <v>18019</v>
      </c>
      <c r="X1132" s="28">
        <v>42943</v>
      </c>
      <c r="Y1132" s="23" t="s">
        <v>45</v>
      </c>
      <c r="Z1132" s="23">
        <v>4600007099</v>
      </c>
      <c r="AA1132" s="29">
        <f t="shared" si="17"/>
        <v>1</v>
      </c>
      <c r="AB1132" s="22" t="s">
        <v>4006</v>
      </c>
      <c r="AC1132" s="22" t="s">
        <v>317</v>
      </c>
      <c r="AD1132" s="22" t="s">
        <v>4007</v>
      </c>
      <c r="AE1132" s="22" t="s">
        <v>3916</v>
      </c>
      <c r="AF1132" s="23" t="s">
        <v>3901</v>
      </c>
      <c r="AG1132" s="23" t="s">
        <v>1579</v>
      </c>
    </row>
    <row r="1133" spans="1:33" s="20" customFormat="1" ht="63" customHeight="1" x14ac:dyDescent="0.2">
      <c r="A1133" s="21" t="s">
        <v>3890</v>
      </c>
      <c r="B1133" s="22">
        <v>77101604</v>
      </c>
      <c r="C1133" s="23" t="s">
        <v>4008</v>
      </c>
      <c r="D1133" s="24">
        <v>42948</v>
      </c>
      <c r="E1133" s="23" t="s">
        <v>482</v>
      </c>
      <c r="F1133" s="23" t="s">
        <v>448</v>
      </c>
      <c r="G1133" s="23" t="s">
        <v>352</v>
      </c>
      <c r="H1133" s="25">
        <v>60000000</v>
      </c>
      <c r="I1133" s="25">
        <v>18015041</v>
      </c>
      <c r="J1133" s="23" t="s">
        <v>49</v>
      </c>
      <c r="K1133" s="23" t="s">
        <v>346</v>
      </c>
      <c r="L1133" s="22" t="s">
        <v>3892</v>
      </c>
      <c r="M1133" s="22" t="s">
        <v>800</v>
      </c>
      <c r="N1133" s="21" t="s">
        <v>3893</v>
      </c>
      <c r="O1133" s="26" t="s">
        <v>3894</v>
      </c>
      <c r="P1133" s="23" t="s">
        <v>3911</v>
      </c>
      <c r="Q1133" s="23" t="s">
        <v>3912</v>
      </c>
      <c r="R1133" s="23" t="s">
        <v>3913</v>
      </c>
      <c r="S1133" s="23" t="s">
        <v>3914</v>
      </c>
      <c r="T1133" s="23">
        <v>34020204</v>
      </c>
      <c r="U1133" s="22" t="s">
        <v>3915</v>
      </c>
      <c r="V1133" s="22">
        <v>7214</v>
      </c>
      <c r="W1133" s="27">
        <v>18020</v>
      </c>
      <c r="X1133" s="28">
        <v>42943</v>
      </c>
      <c r="Y1133" s="23" t="s">
        <v>45</v>
      </c>
      <c r="Z1133" s="23">
        <v>4600007100</v>
      </c>
      <c r="AA1133" s="29">
        <f t="shared" si="17"/>
        <v>1</v>
      </c>
      <c r="AB1133" s="22" t="s">
        <v>4009</v>
      </c>
      <c r="AC1133" s="22" t="s">
        <v>317</v>
      </c>
      <c r="AD1133" s="22" t="s">
        <v>4010</v>
      </c>
      <c r="AE1133" s="22" t="s">
        <v>3916</v>
      </c>
      <c r="AF1133" s="23" t="s">
        <v>3901</v>
      </c>
      <c r="AG1133" s="23" t="s">
        <v>1579</v>
      </c>
    </row>
    <row r="1134" spans="1:33" s="20" customFormat="1" ht="63" customHeight="1" x14ac:dyDescent="0.2">
      <c r="A1134" s="21" t="s">
        <v>3890</v>
      </c>
      <c r="B1134" s="22">
        <v>77101604</v>
      </c>
      <c r="C1134" s="23" t="s">
        <v>4011</v>
      </c>
      <c r="D1134" s="24">
        <v>42948</v>
      </c>
      <c r="E1134" s="23" t="s">
        <v>482</v>
      </c>
      <c r="F1134" s="23" t="s">
        <v>448</v>
      </c>
      <c r="G1134" s="23" t="s">
        <v>352</v>
      </c>
      <c r="H1134" s="25">
        <v>80000000</v>
      </c>
      <c r="I1134" s="25">
        <v>17041255</v>
      </c>
      <c r="J1134" s="23" t="s">
        <v>49</v>
      </c>
      <c r="K1134" s="23" t="s">
        <v>346</v>
      </c>
      <c r="L1134" s="22" t="s">
        <v>3892</v>
      </c>
      <c r="M1134" s="22" t="s">
        <v>800</v>
      </c>
      <c r="N1134" s="21" t="s">
        <v>3893</v>
      </c>
      <c r="O1134" s="26" t="s">
        <v>3894</v>
      </c>
      <c r="P1134" s="23" t="s">
        <v>3911</v>
      </c>
      <c r="Q1134" s="23" t="s">
        <v>3912</v>
      </c>
      <c r="R1134" s="23" t="s">
        <v>3913</v>
      </c>
      <c r="S1134" s="23" t="s">
        <v>3914</v>
      </c>
      <c r="T1134" s="23">
        <v>34020204</v>
      </c>
      <c r="U1134" s="22" t="s">
        <v>3915</v>
      </c>
      <c r="V1134" s="22">
        <v>7215</v>
      </c>
      <c r="W1134" s="27">
        <v>18021</v>
      </c>
      <c r="X1134" s="28">
        <v>42943</v>
      </c>
      <c r="Y1134" s="23" t="s">
        <v>45</v>
      </c>
      <c r="Z1134" s="23">
        <v>4600007101</v>
      </c>
      <c r="AA1134" s="29">
        <f t="shared" si="17"/>
        <v>1</v>
      </c>
      <c r="AB1134" s="22" t="s">
        <v>4012</v>
      </c>
      <c r="AC1134" s="22" t="s">
        <v>317</v>
      </c>
      <c r="AD1134" s="22" t="s">
        <v>4013</v>
      </c>
      <c r="AE1134" s="22" t="s">
        <v>3916</v>
      </c>
      <c r="AF1134" s="23" t="s">
        <v>3901</v>
      </c>
      <c r="AG1134" s="23" t="s">
        <v>1579</v>
      </c>
    </row>
    <row r="1135" spans="1:33" s="20" customFormat="1" ht="63" customHeight="1" x14ac:dyDescent="0.2">
      <c r="A1135" s="21" t="s">
        <v>3890</v>
      </c>
      <c r="B1135" s="22">
        <v>77101604</v>
      </c>
      <c r="C1135" s="23" t="s">
        <v>4014</v>
      </c>
      <c r="D1135" s="24">
        <v>42948</v>
      </c>
      <c r="E1135" s="23" t="s">
        <v>482</v>
      </c>
      <c r="F1135" s="23" t="s">
        <v>448</v>
      </c>
      <c r="G1135" s="23" t="s">
        <v>352</v>
      </c>
      <c r="H1135" s="25">
        <v>210000000</v>
      </c>
      <c r="I1135" s="25">
        <v>77243515</v>
      </c>
      <c r="J1135" s="23" t="s">
        <v>49</v>
      </c>
      <c r="K1135" s="23" t="s">
        <v>346</v>
      </c>
      <c r="L1135" s="22" t="s">
        <v>3892</v>
      </c>
      <c r="M1135" s="22" t="s">
        <v>800</v>
      </c>
      <c r="N1135" s="21" t="s">
        <v>3893</v>
      </c>
      <c r="O1135" s="26" t="s">
        <v>3894</v>
      </c>
      <c r="P1135" s="23" t="s">
        <v>3911</v>
      </c>
      <c r="Q1135" s="23" t="s">
        <v>3912</v>
      </c>
      <c r="R1135" s="23" t="s">
        <v>3913</v>
      </c>
      <c r="S1135" s="23" t="s">
        <v>3914</v>
      </c>
      <c r="T1135" s="23">
        <v>34020204</v>
      </c>
      <c r="U1135" s="22" t="s">
        <v>3915</v>
      </c>
      <c r="V1135" s="22">
        <v>7216</v>
      </c>
      <c r="W1135" s="27">
        <v>18022</v>
      </c>
      <c r="X1135" s="28">
        <v>42943</v>
      </c>
      <c r="Y1135" s="23" t="s">
        <v>45</v>
      </c>
      <c r="Z1135" s="23">
        <v>4600007102</v>
      </c>
      <c r="AA1135" s="29">
        <f t="shared" si="17"/>
        <v>1</v>
      </c>
      <c r="AB1135" s="22" t="s">
        <v>4015</v>
      </c>
      <c r="AC1135" s="22" t="s">
        <v>317</v>
      </c>
      <c r="AD1135" s="22" t="s">
        <v>4016</v>
      </c>
      <c r="AE1135" s="22" t="s">
        <v>3935</v>
      </c>
      <c r="AF1135" s="23" t="s">
        <v>3901</v>
      </c>
      <c r="AG1135" s="23" t="s">
        <v>1579</v>
      </c>
    </row>
    <row r="1136" spans="1:33" s="20" customFormat="1" ht="63" customHeight="1" x14ac:dyDescent="0.2">
      <c r="A1136" s="21" t="s">
        <v>3890</v>
      </c>
      <c r="B1136" s="22">
        <v>77101604</v>
      </c>
      <c r="C1136" s="23" t="s">
        <v>4017</v>
      </c>
      <c r="D1136" s="24">
        <v>42948</v>
      </c>
      <c r="E1136" s="23" t="s">
        <v>482</v>
      </c>
      <c r="F1136" s="23" t="s">
        <v>448</v>
      </c>
      <c r="G1136" s="23" t="s">
        <v>352</v>
      </c>
      <c r="H1136" s="25">
        <v>120000000</v>
      </c>
      <c r="I1136" s="25">
        <v>41740925</v>
      </c>
      <c r="J1136" s="23" t="s">
        <v>49</v>
      </c>
      <c r="K1136" s="23" t="s">
        <v>346</v>
      </c>
      <c r="L1136" s="22" t="s">
        <v>3892</v>
      </c>
      <c r="M1136" s="22" t="s">
        <v>800</v>
      </c>
      <c r="N1136" s="21" t="s">
        <v>3893</v>
      </c>
      <c r="O1136" s="26" t="s">
        <v>3894</v>
      </c>
      <c r="P1136" s="23" t="s">
        <v>3911</v>
      </c>
      <c r="Q1136" s="23" t="s">
        <v>3912</v>
      </c>
      <c r="R1136" s="23" t="s">
        <v>3913</v>
      </c>
      <c r="S1136" s="23" t="s">
        <v>3914</v>
      </c>
      <c r="T1136" s="23">
        <v>34020204</v>
      </c>
      <c r="U1136" s="22" t="s">
        <v>3915</v>
      </c>
      <c r="V1136" s="22">
        <v>7217</v>
      </c>
      <c r="W1136" s="27">
        <v>18023</v>
      </c>
      <c r="X1136" s="28">
        <v>42943</v>
      </c>
      <c r="Y1136" s="23" t="s">
        <v>45</v>
      </c>
      <c r="Z1136" s="23">
        <v>4600007103</v>
      </c>
      <c r="AA1136" s="29">
        <f t="shared" si="17"/>
        <v>1</v>
      </c>
      <c r="AB1136" s="22" t="s">
        <v>4018</v>
      </c>
      <c r="AC1136" s="22" t="s">
        <v>317</v>
      </c>
      <c r="AD1136" s="22" t="s">
        <v>4019</v>
      </c>
      <c r="AE1136" s="22" t="s">
        <v>3935</v>
      </c>
      <c r="AF1136" s="23" t="s">
        <v>3901</v>
      </c>
      <c r="AG1136" s="23" t="s">
        <v>1579</v>
      </c>
    </row>
    <row r="1137" spans="1:33" s="20" customFormat="1" ht="63" customHeight="1" x14ac:dyDescent="0.2">
      <c r="A1137" s="21" t="s">
        <v>3890</v>
      </c>
      <c r="B1137" s="22">
        <v>77101604</v>
      </c>
      <c r="C1137" s="23" t="s">
        <v>4020</v>
      </c>
      <c r="D1137" s="24">
        <v>42948</v>
      </c>
      <c r="E1137" s="23" t="s">
        <v>482</v>
      </c>
      <c r="F1137" s="23" t="s">
        <v>448</v>
      </c>
      <c r="G1137" s="23" t="s">
        <v>352</v>
      </c>
      <c r="H1137" s="25">
        <v>180000000</v>
      </c>
      <c r="I1137" s="25">
        <v>65243662</v>
      </c>
      <c r="J1137" s="23" t="s">
        <v>49</v>
      </c>
      <c r="K1137" s="23" t="s">
        <v>346</v>
      </c>
      <c r="L1137" s="22" t="s">
        <v>3892</v>
      </c>
      <c r="M1137" s="22" t="s">
        <v>800</v>
      </c>
      <c r="N1137" s="21" t="s">
        <v>3893</v>
      </c>
      <c r="O1137" s="26" t="s">
        <v>3894</v>
      </c>
      <c r="P1137" s="23" t="s">
        <v>3911</v>
      </c>
      <c r="Q1137" s="23" t="s">
        <v>3912</v>
      </c>
      <c r="R1137" s="23" t="s">
        <v>3913</v>
      </c>
      <c r="S1137" s="23" t="s">
        <v>3914</v>
      </c>
      <c r="T1137" s="23">
        <v>34020204</v>
      </c>
      <c r="U1137" s="22" t="s">
        <v>3915</v>
      </c>
      <c r="V1137" s="22">
        <v>7218</v>
      </c>
      <c r="W1137" s="27">
        <v>18024</v>
      </c>
      <c r="X1137" s="28">
        <v>42943</v>
      </c>
      <c r="Y1137" s="23" t="s">
        <v>45</v>
      </c>
      <c r="Z1137" s="23">
        <v>4600007104</v>
      </c>
      <c r="AA1137" s="29">
        <f t="shared" si="17"/>
        <v>1</v>
      </c>
      <c r="AB1137" s="22" t="s">
        <v>4021</v>
      </c>
      <c r="AC1137" s="22" t="s">
        <v>317</v>
      </c>
      <c r="AD1137" s="22" t="s">
        <v>4022</v>
      </c>
      <c r="AE1137" s="22" t="s">
        <v>3935</v>
      </c>
      <c r="AF1137" s="23" t="s">
        <v>3901</v>
      </c>
      <c r="AG1137" s="23" t="s">
        <v>1579</v>
      </c>
    </row>
    <row r="1138" spans="1:33" s="20" customFormat="1" ht="63" customHeight="1" x14ac:dyDescent="0.2">
      <c r="A1138" s="21" t="s">
        <v>3890</v>
      </c>
      <c r="B1138" s="22">
        <v>77101604</v>
      </c>
      <c r="C1138" s="23" t="s">
        <v>4023</v>
      </c>
      <c r="D1138" s="24">
        <v>42948</v>
      </c>
      <c r="E1138" s="23" t="s">
        <v>482</v>
      </c>
      <c r="F1138" s="23" t="s">
        <v>448</v>
      </c>
      <c r="G1138" s="23" t="s">
        <v>352</v>
      </c>
      <c r="H1138" s="25">
        <v>68000000</v>
      </c>
      <c r="I1138" s="25">
        <v>14748798</v>
      </c>
      <c r="J1138" s="23" t="s">
        <v>49</v>
      </c>
      <c r="K1138" s="23" t="s">
        <v>346</v>
      </c>
      <c r="L1138" s="22" t="s">
        <v>3892</v>
      </c>
      <c r="M1138" s="22" t="s">
        <v>800</v>
      </c>
      <c r="N1138" s="21" t="s">
        <v>3893</v>
      </c>
      <c r="O1138" s="26" t="s">
        <v>3894</v>
      </c>
      <c r="P1138" s="23" t="s">
        <v>3911</v>
      </c>
      <c r="Q1138" s="23" t="s">
        <v>3912</v>
      </c>
      <c r="R1138" s="23" t="s">
        <v>3913</v>
      </c>
      <c r="S1138" s="23" t="s">
        <v>3914</v>
      </c>
      <c r="T1138" s="23">
        <v>34020204</v>
      </c>
      <c r="U1138" s="22" t="s">
        <v>3915</v>
      </c>
      <c r="V1138" s="22">
        <v>7219</v>
      </c>
      <c r="W1138" s="27">
        <v>18025</v>
      </c>
      <c r="X1138" s="28">
        <v>42943</v>
      </c>
      <c r="Y1138" s="23" t="s">
        <v>45</v>
      </c>
      <c r="Z1138" s="23">
        <v>4600007105</v>
      </c>
      <c r="AA1138" s="29">
        <f t="shared" si="17"/>
        <v>1</v>
      </c>
      <c r="AB1138" s="22" t="s">
        <v>4024</v>
      </c>
      <c r="AC1138" s="22" t="s">
        <v>317</v>
      </c>
      <c r="AD1138" s="22" t="s">
        <v>4025</v>
      </c>
      <c r="AE1138" s="22" t="s">
        <v>3916</v>
      </c>
      <c r="AF1138" s="23" t="s">
        <v>3901</v>
      </c>
      <c r="AG1138" s="23" t="s">
        <v>1579</v>
      </c>
    </row>
    <row r="1139" spans="1:33" s="20" customFormat="1" ht="63" customHeight="1" x14ac:dyDescent="0.2">
      <c r="A1139" s="21" t="s">
        <v>3890</v>
      </c>
      <c r="B1139" s="22">
        <v>77101604</v>
      </c>
      <c r="C1139" s="23" t="s">
        <v>4026</v>
      </c>
      <c r="D1139" s="24">
        <v>42948</v>
      </c>
      <c r="E1139" s="23" t="s">
        <v>482</v>
      </c>
      <c r="F1139" s="23" t="s">
        <v>448</v>
      </c>
      <c r="G1139" s="23" t="s">
        <v>352</v>
      </c>
      <c r="H1139" s="25">
        <v>60000000</v>
      </c>
      <c r="I1139" s="25">
        <v>18501934</v>
      </c>
      <c r="J1139" s="23" t="s">
        <v>49</v>
      </c>
      <c r="K1139" s="23" t="s">
        <v>346</v>
      </c>
      <c r="L1139" s="22" t="s">
        <v>3892</v>
      </c>
      <c r="M1139" s="22" t="s">
        <v>800</v>
      </c>
      <c r="N1139" s="21" t="s">
        <v>3893</v>
      </c>
      <c r="O1139" s="26" t="s">
        <v>3894</v>
      </c>
      <c r="P1139" s="23" t="s">
        <v>3911</v>
      </c>
      <c r="Q1139" s="23" t="s">
        <v>3912</v>
      </c>
      <c r="R1139" s="23" t="s">
        <v>3913</v>
      </c>
      <c r="S1139" s="23" t="s">
        <v>3914</v>
      </c>
      <c r="T1139" s="23">
        <v>34020204</v>
      </c>
      <c r="U1139" s="22" t="s">
        <v>3915</v>
      </c>
      <c r="V1139" s="22">
        <v>7220</v>
      </c>
      <c r="W1139" s="27">
        <v>18026</v>
      </c>
      <c r="X1139" s="28">
        <v>42943</v>
      </c>
      <c r="Y1139" s="23" t="s">
        <v>45</v>
      </c>
      <c r="Z1139" s="23">
        <v>4600007106</v>
      </c>
      <c r="AA1139" s="29">
        <f t="shared" si="17"/>
        <v>1</v>
      </c>
      <c r="AB1139" s="22" t="s">
        <v>4027</v>
      </c>
      <c r="AC1139" s="22" t="s">
        <v>317</v>
      </c>
      <c r="AD1139" s="22" t="s">
        <v>4028</v>
      </c>
      <c r="AE1139" s="22" t="s">
        <v>3935</v>
      </c>
      <c r="AF1139" s="23" t="s">
        <v>3901</v>
      </c>
      <c r="AG1139" s="23" t="s">
        <v>1579</v>
      </c>
    </row>
    <row r="1140" spans="1:33" s="20" customFormat="1" ht="63" customHeight="1" x14ac:dyDescent="0.2">
      <c r="A1140" s="21" t="s">
        <v>3890</v>
      </c>
      <c r="B1140" s="22">
        <v>77101604</v>
      </c>
      <c r="C1140" s="23" t="s">
        <v>4029</v>
      </c>
      <c r="D1140" s="24">
        <v>42948</v>
      </c>
      <c r="E1140" s="23" t="s">
        <v>482</v>
      </c>
      <c r="F1140" s="23" t="s">
        <v>448</v>
      </c>
      <c r="G1140" s="23" t="s">
        <v>352</v>
      </c>
      <c r="H1140" s="25">
        <v>216000000</v>
      </c>
      <c r="I1140" s="25">
        <v>77902880</v>
      </c>
      <c r="J1140" s="23" t="s">
        <v>49</v>
      </c>
      <c r="K1140" s="23" t="s">
        <v>346</v>
      </c>
      <c r="L1140" s="22" t="s">
        <v>3892</v>
      </c>
      <c r="M1140" s="22" t="s">
        <v>800</v>
      </c>
      <c r="N1140" s="21" t="s">
        <v>3893</v>
      </c>
      <c r="O1140" s="26" t="s">
        <v>3894</v>
      </c>
      <c r="P1140" s="23" t="s">
        <v>3911</v>
      </c>
      <c r="Q1140" s="23" t="s">
        <v>3912</v>
      </c>
      <c r="R1140" s="23" t="s">
        <v>3913</v>
      </c>
      <c r="S1140" s="23" t="s">
        <v>3914</v>
      </c>
      <c r="T1140" s="23">
        <v>34020204</v>
      </c>
      <c r="U1140" s="22" t="s">
        <v>3915</v>
      </c>
      <c r="V1140" s="22">
        <v>7221</v>
      </c>
      <c r="W1140" s="27">
        <v>18027</v>
      </c>
      <c r="X1140" s="28">
        <v>42943</v>
      </c>
      <c r="Y1140" s="23" t="s">
        <v>45</v>
      </c>
      <c r="Z1140" s="23">
        <v>460007107</v>
      </c>
      <c r="AA1140" s="29">
        <f t="shared" si="17"/>
        <v>1</v>
      </c>
      <c r="AB1140" s="22" t="s">
        <v>4030</v>
      </c>
      <c r="AC1140" s="22" t="s">
        <v>317</v>
      </c>
      <c r="AD1140" s="22" t="s">
        <v>4031</v>
      </c>
      <c r="AE1140" s="22" t="s">
        <v>3916</v>
      </c>
      <c r="AF1140" s="23" t="s">
        <v>3901</v>
      </c>
      <c r="AG1140" s="23" t="s">
        <v>1579</v>
      </c>
    </row>
    <row r="1141" spans="1:33" s="20" customFormat="1" ht="63" customHeight="1" x14ac:dyDescent="0.2">
      <c r="A1141" s="21" t="s">
        <v>3890</v>
      </c>
      <c r="B1141" s="22">
        <v>77101604</v>
      </c>
      <c r="C1141" s="23" t="s">
        <v>4032</v>
      </c>
      <c r="D1141" s="24">
        <v>42948</v>
      </c>
      <c r="E1141" s="23" t="s">
        <v>482</v>
      </c>
      <c r="F1141" s="23" t="s">
        <v>448</v>
      </c>
      <c r="G1141" s="23" t="s">
        <v>352</v>
      </c>
      <c r="H1141" s="25">
        <v>104000000</v>
      </c>
      <c r="I1141" s="25">
        <v>24344650</v>
      </c>
      <c r="J1141" s="23" t="s">
        <v>49</v>
      </c>
      <c r="K1141" s="23" t="s">
        <v>346</v>
      </c>
      <c r="L1141" s="22" t="s">
        <v>3892</v>
      </c>
      <c r="M1141" s="22" t="s">
        <v>800</v>
      </c>
      <c r="N1141" s="21" t="s">
        <v>3893</v>
      </c>
      <c r="O1141" s="26" t="s">
        <v>3894</v>
      </c>
      <c r="P1141" s="23" t="s">
        <v>3911</v>
      </c>
      <c r="Q1141" s="23" t="s">
        <v>3912</v>
      </c>
      <c r="R1141" s="23" t="s">
        <v>3913</v>
      </c>
      <c r="S1141" s="23" t="s">
        <v>3914</v>
      </c>
      <c r="T1141" s="23">
        <v>34020204</v>
      </c>
      <c r="U1141" s="22" t="s">
        <v>3915</v>
      </c>
      <c r="V1141" s="22">
        <v>7222</v>
      </c>
      <c r="W1141" s="27">
        <v>18028</v>
      </c>
      <c r="X1141" s="28">
        <v>42943</v>
      </c>
      <c r="Y1141" s="23" t="s">
        <v>45</v>
      </c>
      <c r="Z1141" s="23">
        <v>460007108</v>
      </c>
      <c r="AA1141" s="29">
        <f t="shared" si="17"/>
        <v>1</v>
      </c>
      <c r="AB1141" s="22" t="s">
        <v>4033</v>
      </c>
      <c r="AC1141" s="22" t="s">
        <v>317</v>
      </c>
      <c r="AD1141" s="22" t="s">
        <v>4034</v>
      </c>
      <c r="AE1141" s="22" t="s">
        <v>3935</v>
      </c>
      <c r="AF1141" s="23" t="s">
        <v>3901</v>
      </c>
      <c r="AG1141" s="23" t="s">
        <v>1579</v>
      </c>
    </row>
    <row r="1142" spans="1:33" s="20" customFormat="1" ht="63" customHeight="1" x14ac:dyDescent="0.2">
      <c r="A1142" s="21" t="s">
        <v>3890</v>
      </c>
      <c r="B1142" s="22">
        <v>77101604</v>
      </c>
      <c r="C1142" s="23" t="s">
        <v>4035</v>
      </c>
      <c r="D1142" s="24">
        <v>42948</v>
      </c>
      <c r="E1142" s="23" t="s">
        <v>482</v>
      </c>
      <c r="F1142" s="23" t="s">
        <v>448</v>
      </c>
      <c r="G1142" s="23" t="s">
        <v>352</v>
      </c>
      <c r="H1142" s="25">
        <v>67200000</v>
      </c>
      <c r="I1142" s="25">
        <v>13633004</v>
      </c>
      <c r="J1142" s="23" t="s">
        <v>49</v>
      </c>
      <c r="K1142" s="23" t="s">
        <v>346</v>
      </c>
      <c r="L1142" s="22" t="s">
        <v>3892</v>
      </c>
      <c r="M1142" s="22" t="s">
        <v>800</v>
      </c>
      <c r="N1142" s="21" t="s">
        <v>3893</v>
      </c>
      <c r="O1142" s="26" t="s">
        <v>3894</v>
      </c>
      <c r="P1142" s="23" t="s">
        <v>3911</v>
      </c>
      <c r="Q1142" s="23" t="s">
        <v>3912</v>
      </c>
      <c r="R1142" s="23" t="s">
        <v>3913</v>
      </c>
      <c r="S1142" s="23" t="s">
        <v>3914</v>
      </c>
      <c r="T1142" s="23">
        <v>34020204</v>
      </c>
      <c r="U1142" s="22" t="s">
        <v>3915</v>
      </c>
      <c r="V1142" s="22">
        <v>7223</v>
      </c>
      <c r="W1142" s="27">
        <v>18029</v>
      </c>
      <c r="X1142" s="28">
        <v>42943</v>
      </c>
      <c r="Y1142" s="23" t="s">
        <v>45</v>
      </c>
      <c r="Z1142" s="23">
        <v>460007109</v>
      </c>
      <c r="AA1142" s="29">
        <f t="shared" si="17"/>
        <v>1</v>
      </c>
      <c r="AB1142" s="22" t="s">
        <v>4036</v>
      </c>
      <c r="AC1142" s="22" t="s">
        <v>317</v>
      </c>
      <c r="AD1142" s="22" t="s">
        <v>4037</v>
      </c>
      <c r="AE1142" s="22" t="s">
        <v>3916</v>
      </c>
      <c r="AF1142" s="23" t="s">
        <v>3901</v>
      </c>
      <c r="AG1142" s="23" t="s">
        <v>1579</v>
      </c>
    </row>
    <row r="1143" spans="1:33" s="20" customFormat="1" ht="63" customHeight="1" x14ac:dyDescent="0.2">
      <c r="A1143" s="21" t="s">
        <v>3890</v>
      </c>
      <c r="B1143" s="22">
        <v>77101604</v>
      </c>
      <c r="C1143" s="23" t="s">
        <v>4038</v>
      </c>
      <c r="D1143" s="24">
        <v>42948</v>
      </c>
      <c r="E1143" s="23" t="s">
        <v>482</v>
      </c>
      <c r="F1143" s="23" t="s">
        <v>448</v>
      </c>
      <c r="G1143" s="23" t="s">
        <v>352</v>
      </c>
      <c r="H1143" s="25">
        <v>300000000</v>
      </c>
      <c r="I1143" s="25">
        <v>107286165</v>
      </c>
      <c r="J1143" s="23" t="s">
        <v>49</v>
      </c>
      <c r="K1143" s="23" t="s">
        <v>346</v>
      </c>
      <c r="L1143" s="22" t="s">
        <v>3892</v>
      </c>
      <c r="M1143" s="22" t="s">
        <v>800</v>
      </c>
      <c r="N1143" s="21" t="s">
        <v>3893</v>
      </c>
      <c r="O1143" s="26" t="s">
        <v>3894</v>
      </c>
      <c r="P1143" s="23" t="s">
        <v>3911</v>
      </c>
      <c r="Q1143" s="23" t="s">
        <v>3912</v>
      </c>
      <c r="R1143" s="23" t="s">
        <v>3913</v>
      </c>
      <c r="S1143" s="23" t="s">
        <v>3914</v>
      </c>
      <c r="T1143" s="23">
        <v>34020204</v>
      </c>
      <c r="U1143" s="22" t="s">
        <v>3915</v>
      </c>
      <c r="V1143" s="22">
        <v>7224</v>
      </c>
      <c r="W1143" s="27">
        <v>18030</v>
      </c>
      <c r="X1143" s="28">
        <v>42943</v>
      </c>
      <c r="Y1143" s="23" t="s">
        <v>45</v>
      </c>
      <c r="Z1143" s="23">
        <v>460007110</v>
      </c>
      <c r="AA1143" s="29">
        <f t="shared" si="17"/>
        <v>1</v>
      </c>
      <c r="AB1143" s="22" t="s">
        <v>4039</v>
      </c>
      <c r="AC1143" s="22" t="s">
        <v>317</v>
      </c>
      <c r="AD1143" s="22" t="s">
        <v>4040</v>
      </c>
      <c r="AE1143" s="22" t="s">
        <v>3916</v>
      </c>
      <c r="AF1143" s="23" t="s">
        <v>3901</v>
      </c>
      <c r="AG1143" s="23" t="s">
        <v>1579</v>
      </c>
    </row>
    <row r="1144" spans="1:33" s="20" customFormat="1" ht="63" customHeight="1" x14ac:dyDescent="0.2">
      <c r="A1144" s="21" t="s">
        <v>3890</v>
      </c>
      <c r="B1144" s="22">
        <v>77101604</v>
      </c>
      <c r="C1144" s="23" t="s">
        <v>4041</v>
      </c>
      <c r="D1144" s="24">
        <v>42948</v>
      </c>
      <c r="E1144" s="23" t="s">
        <v>482</v>
      </c>
      <c r="F1144" s="23" t="s">
        <v>448</v>
      </c>
      <c r="G1144" s="23" t="s">
        <v>352</v>
      </c>
      <c r="H1144" s="25">
        <v>80000000</v>
      </c>
      <c r="I1144" s="25">
        <v>17041255</v>
      </c>
      <c r="J1144" s="23" t="s">
        <v>49</v>
      </c>
      <c r="K1144" s="23" t="s">
        <v>346</v>
      </c>
      <c r="L1144" s="22" t="s">
        <v>3892</v>
      </c>
      <c r="M1144" s="22" t="s">
        <v>800</v>
      </c>
      <c r="N1144" s="21" t="s">
        <v>3893</v>
      </c>
      <c r="O1144" s="26" t="s">
        <v>3894</v>
      </c>
      <c r="P1144" s="23" t="s">
        <v>3911</v>
      </c>
      <c r="Q1144" s="23" t="s">
        <v>3912</v>
      </c>
      <c r="R1144" s="23" t="s">
        <v>3913</v>
      </c>
      <c r="S1144" s="23" t="s">
        <v>3914</v>
      </c>
      <c r="T1144" s="23">
        <v>34020204</v>
      </c>
      <c r="U1144" s="22" t="s">
        <v>3915</v>
      </c>
      <c r="V1144" s="22">
        <v>7225</v>
      </c>
      <c r="W1144" s="27">
        <v>18031</v>
      </c>
      <c r="X1144" s="28">
        <v>42943</v>
      </c>
      <c r="Y1144" s="23" t="s">
        <v>45</v>
      </c>
      <c r="Z1144" s="23">
        <v>460007111</v>
      </c>
      <c r="AA1144" s="29">
        <f t="shared" si="17"/>
        <v>1</v>
      </c>
      <c r="AB1144" s="22" t="s">
        <v>4042</v>
      </c>
      <c r="AC1144" s="22" t="s">
        <v>317</v>
      </c>
      <c r="AD1144" s="22" t="s">
        <v>4043</v>
      </c>
      <c r="AE1144" s="22" t="s">
        <v>3916</v>
      </c>
      <c r="AF1144" s="23" t="s">
        <v>3901</v>
      </c>
      <c r="AG1144" s="23" t="s">
        <v>1579</v>
      </c>
    </row>
    <row r="1145" spans="1:33" s="20" customFormat="1" ht="63" customHeight="1" x14ac:dyDescent="0.2">
      <c r="A1145" s="21" t="s">
        <v>3890</v>
      </c>
      <c r="B1145" s="22">
        <v>77101604</v>
      </c>
      <c r="C1145" s="23" t="s">
        <v>4044</v>
      </c>
      <c r="D1145" s="24">
        <v>42948</v>
      </c>
      <c r="E1145" s="23" t="s">
        <v>482</v>
      </c>
      <c r="F1145" s="23" t="s">
        <v>448</v>
      </c>
      <c r="G1145" s="23" t="s">
        <v>352</v>
      </c>
      <c r="H1145" s="25">
        <v>40000000</v>
      </c>
      <c r="I1145" s="25">
        <v>5860302</v>
      </c>
      <c r="J1145" s="23" t="s">
        <v>49</v>
      </c>
      <c r="K1145" s="23" t="s">
        <v>346</v>
      </c>
      <c r="L1145" s="22" t="s">
        <v>3892</v>
      </c>
      <c r="M1145" s="22" t="s">
        <v>800</v>
      </c>
      <c r="N1145" s="21" t="s">
        <v>3893</v>
      </c>
      <c r="O1145" s="26" t="s">
        <v>3894</v>
      </c>
      <c r="P1145" s="23" t="s">
        <v>3911</v>
      </c>
      <c r="Q1145" s="23" t="s">
        <v>3912</v>
      </c>
      <c r="R1145" s="23" t="s">
        <v>3913</v>
      </c>
      <c r="S1145" s="23" t="s">
        <v>3914</v>
      </c>
      <c r="T1145" s="23">
        <v>34020204</v>
      </c>
      <c r="U1145" s="22" t="s">
        <v>3915</v>
      </c>
      <c r="V1145" s="22">
        <v>7226</v>
      </c>
      <c r="W1145" s="27">
        <v>18032</v>
      </c>
      <c r="X1145" s="28">
        <v>42943</v>
      </c>
      <c r="Y1145" s="23" t="s">
        <v>45</v>
      </c>
      <c r="Z1145" s="23">
        <v>4600007112</v>
      </c>
      <c r="AA1145" s="29">
        <f t="shared" si="17"/>
        <v>1</v>
      </c>
      <c r="AB1145" s="22" t="s">
        <v>4045</v>
      </c>
      <c r="AC1145" s="22" t="s">
        <v>317</v>
      </c>
      <c r="AD1145" s="22" t="s">
        <v>4046</v>
      </c>
      <c r="AE1145" s="22" t="s">
        <v>3916</v>
      </c>
      <c r="AF1145" s="23" t="s">
        <v>3901</v>
      </c>
      <c r="AG1145" s="23" t="s">
        <v>1579</v>
      </c>
    </row>
    <row r="1146" spans="1:33" s="20" customFormat="1" ht="63" customHeight="1" x14ac:dyDescent="0.2">
      <c r="A1146" s="21" t="s">
        <v>3890</v>
      </c>
      <c r="B1146" s="22">
        <v>77101604</v>
      </c>
      <c r="C1146" s="23" t="s">
        <v>4047</v>
      </c>
      <c r="D1146" s="24">
        <v>42948</v>
      </c>
      <c r="E1146" s="23" t="s">
        <v>482</v>
      </c>
      <c r="F1146" s="23" t="s">
        <v>448</v>
      </c>
      <c r="G1146" s="23" t="s">
        <v>352</v>
      </c>
      <c r="H1146" s="25">
        <v>120000000</v>
      </c>
      <c r="I1146" s="25">
        <v>41385905</v>
      </c>
      <c r="J1146" s="23" t="s">
        <v>49</v>
      </c>
      <c r="K1146" s="23" t="s">
        <v>346</v>
      </c>
      <c r="L1146" s="22" t="s">
        <v>3892</v>
      </c>
      <c r="M1146" s="22" t="s">
        <v>800</v>
      </c>
      <c r="N1146" s="21" t="s">
        <v>3893</v>
      </c>
      <c r="O1146" s="26" t="s">
        <v>3894</v>
      </c>
      <c r="P1146" s="23" t="s">
        <v>3911</v>
      </c>
      <c r="Q1146" s="23" t="s">
        <v>3912</v>
      </c>
      <c r="R1146" s="23" t="s">
        <v>3913</v>
      </c>
      <c r="S1146" s="23" t="s">
        <v>3914</v>
      </c>
      <c r="T1146" s="23">
        <v>34020204</v>
      </c>
      <c r="U1146" s="22" t="s">
        <v>3915</v>
      </c>
      <c r="V1146" s="22">
        <v>7227</v>
      </c>
      <c r="W1146" s="27">
        <v>18033</v>
      </c>
      <c r="X1146" s="28">
        <v>42943</v>
      </c>
      <c r="Y1146" s="23" t="s">
        <v>45</v>
      </c>
      <c r="Z1146" s="23">
        <v>460007125</v>
      </c>
      <c r="AA1146" s="29">
        <f t="shared" si="17"/>
        <v>1</v>
      </c>
      <c r="AB1146" s="22" t="s">
        <v>4048</v>
      </c>
      <c r="AC1146" s="22" t="s">
        <v>317</v>
      </c>
      <c r="AD1146" s="22" t="s">
        <v>4049</v>
      </c>
      <c r="AE1146" s="22" t="s">
        <v>3916</v>
      </c>
      <c r="AF1146" s="23" t="s">
        <v>3901</v>
      </c>
      <c r="AG1146" s="23" t="s">
        <v>1579</v>
      </c>
    </row>
    <row r="1147" spans="1:33" s="20" customFormat="1" ht="63" customHeight="1" x14ac:dyDescent="0.2">
      <c r="A1147" s="21" t="s">
        <v>3890</v>
      </c>
      <c r="B1147" s="22">
        <v>77101604</v>
      </c>
      <c r="C1147" s="23" t="s">
        <v>4050</v>
      </c>
      <c r="D1147" s="24">
        <v>42948</v>
      </c>
      <c r="E1147" s="23" t="s">
        <v>482</v>
      </c>
      <c r="F1147" s="23" t="s">
        <v>448</v>
      </c>
      <c r="G1147" s="23" t="s">
        <v>352</v>
      </c>
      <c r="H1147" s="25">
        <v>83987064</v>
      </c>
      <c r="I1147" s="25">
        <v>17041255</v>
      </c>
      <c r="J1147" s="23" t="s">
        <v>49</v>
      </c>
      <c r="K1147" s="23" t="s">
        <v>346</v>
      </c>
      <c r="L1147" s="22" t="s">
        <v>3892</v>
      </c>
      <c r="M1147" s="22" t="s">
        <v>800</v>
      </c>
      <c r="N1147" s="21" t="s">
        <v>3893</v>
      </c>
      <c r="O1147" s="26" t="s">
        <v>3894</v>
      </c>
      <c r="P1147" s="23" t="s">
        <v>3911</v>
      </c>
      <c r="Q1147" s="23" t="s">
        <v>3912</v>
      </c>
      <c r="R1147" s="23" t="s">
        <v>3913</v>
      </c>
      <c r="S1147" s="23" t="s">
        <v>3914</v>
      </c>
      <c r="T1147" s="23">
        <v>34020204</v>
      </c>
      <c r="U1147" s="22" t="s">
        <v>3915</v>
      </c>
      <c r="V1147" s="22">
        <v>7228</v>
      </c>
      <c r="W1147" s="27">
        <v>18034</v>
      </c>
      <c r="X1147" s="28">
        <v>42943</v>
      </c>
      <c r="Y1147" s="23" t="s">
        <v>45</v>
      </c>
      <c r="Z1147" s="23">
        <v>460007113</v>
      </c>
      <c r="AA1147" s="29">
        <f t="shared" si="17"/>
        <v>1</v>
      </c>
      <c r="AB1147" s="22" t="s">
        <v>4051</v>
      </c>
      <c r="AC1147" s="22" t="s">
        <v>317</v>
      </c>
      <c r="AD1147" s="22" t="s">
        <v>4052</v>
      </c>
      <c r="AE1147" s="22" t="s">
        <v>3916</v>
      </c>
      <c r="AF1147" s="23" t="s">
        <v>3901</v>
      </c>
      <c r="AG1147" s="23" t="s">
        <v>1579</v>
      </c>
    </row>
    <row r="1148" spans="1:33" s="20" customFormat="1" ht="63" customHeight="1" x14ac:dyDescent="0.2">
      <c r="A1148" s="21" t="s">
        <v>3890</v>
      </c>
      <c r="B1148" s="22">
        <v>77101604</v>
      </c>
      <c r="C1148" s="23" t="s">
        <v>4053</v>
      </c>
      <c r="D1148" s="24">
        <v>42948</v>
      </c>
      <c r="E1148" s="23" t="s">
        <v>482</v>
      </c>
      <c r="F1148" s="23" t="s">
        <v>448</v>
      </c>
      <c r="G1148" s="23" t="s">
        <v>352</v>
      </c>
      <c r="H1148" s="25">
        <v>60000000</v>
      </c>
      <c r="I1148" s="25">
        <v>18501934</v>
      </c>
      <c r="J1148" s="23" t="s">
        <v>49</v>
      </c>
      <c r="K1148" s="23" t="s">
        <v>346</v>
      </c>
      <c r="L1148" s="22" t="s">
        <v>3892</v>
      </c>
      <c r="M1148" s="22" t="s">
        <v>800</v>
      </c>
      <c r="N1148" s="21" t="s">
        <v>3893</v>
      </c>
      <c r="O1148" s="26" t="s">
        <v>3894</v>
      </c>
      <c r="P1148" s="23" t="s">
        <v>3911</v>
      </c>
      <c r="Q1148" s="23" t="s">
        <v>3912</v>
      </c>
      <c r="R1148" s="23" t="s">
        <v>3913</v>
      </c>
      <c r="S1148" s="23" t="s">
        <v>3914</v>
      </c>
      <c r="T1148" s="23">
        <v>34020204</v>
      </c>
      <c r="U1148" s="22" t="s">
        <v>3915</v>
      </c>
      <c r="V1148" s="22">
        <v>7229</v>
      </c>
      <c r="W1148" s="27" t="s">
        <v>4054</v>
      </c>
      <c r="X1148" s="28">
        <v>42943</v>
      </c>
      <c r="Y1148" s="23" t="s">
        <v>45</v>
      </c>
      <c r="Z1148" s="23">
        <v>4600007114</v>
      </c>
      <c r="AA1148" s="29">
        <f t="shared" si="17"/>
        <v>1</v>
      </c>
      <c r="AB1148" s="22" t="s">
        <v>4055</v>
      </c>
      <c r="AC1148" s="22" t="s">
        <v>317</v>
      </c>
      <c r="AD1148" s="22" t="s">
        <v>4056</v>
      </c>
      <c r="AE1148" s="22" t="s">
        <v>3935</v>
      </c>
      <c r="AF1148" s="23" t="s">
        <v>3901</v>
      </c>
      <c r="AG1148" s="23" t="s">
        <v>1579</v>
      </c>
    </row>
    <row r="1149" spans="1:33" s="20" customFormat="1" ht="63" customHeight="1" x14ac:dyDescent="0.2">
      <c r="A1149" s="21" t="s">
        <v>3890</v>
      </c>
      <c r="B1149" s="22">
        <v>77101604</v>
      </c>
      <c r="C1149" s="23" t="s">
        <v>4057</v>
      </c>
      <c r="D1149" s="24">
        <v>42979</v>
      </c>
      <c r="E1149" s="23" t="s">
        <v>482</v>
      </c>
      <c r="F1149" s="23" t="s">
        <v>448</v>
      </c>
      <c r="G1149" s="23" t="s">
        <v>352</v>
      </c>
      <c r="H1149" s="25">
        <v>60000000</v>
      </c>
      <c r="I1149" s="25">
        <v>18643942</v>
      </c>
      <c r="J1149" s="23" t="s">
        <v>49</v>
      </c>
      <c r="K1149" s="23" t="s">
        <v>346</v>
      </c>
      <c r="L1149" s="22" t="s">
        <v>3892</v>
      </c>
      <c r="M1149" s="22" t="s">
        <v>800</v>
      </c>
      <c r="N1149" s="21" t="s">
        <v>3893</v>
      </c>
      <c r="O1149" s="26" t="s">
        <v>3894</v>
      </c>
      <c r="P1149" s="23" t="s">
        <v>3911</v>
      </c>
      <c r="Q1149" s="23" t="s">
        <v>3912</v>
      </c>
      <c r="R1149" s="23" t="s">
        <v>3913</v>
      </c>
      <c r="S1149" s="23" t="s">
        <v>3914</v>
      </c>
      <c r="T1149" s="23">
        <v>34020204</v>
      </c>
      <c r="U1149" s="22" t="s">
        <v>3915</v>
      </c>
      <c r="V1149" s="22">
        <v>7276</v>
      </c>
      <c r="W1149" s="27">
        <v>18215</v>
      </c>
      <c r="X1149" s="28">
        <v>42944</v>
      </c>
      <c r="Y1149" s="23" t="s">
        <v>45</v>
      </c>
      <c r="Z1149" s="23">
        <v>4600007116</v>
      </c>
      <c r="AA1149" s="29">
        <f t="shared" si="17"/>
        <v>1</v>
      </c>
      <c r="AB1149" s="22" t="s">
        <v>4058</v>
      </c>
      <c r="AC1149" s="22" t="s">
        <v>317</v>
      </c>
      <c r="AD1149" s="22" t="s">
        <v>4059</v>
      </c>
      <c r="AE1149" s="22" t="s">
        <v>3935</v>
      </c>
      <c r="AF1149" s="23" t="s">
        <v>3901</v>
      </c>
      <c r="AG1149" s="23" t="s">
        <v>1579</v>
      </c>
    </row>
    <row r="1150" spans="1:33" s="20" customFormat="1" ht="63" customHeight="1" x14ac:dyDescent="0.2">
      <c r="A1150" s="21" t="s">
        <v>3890</v>
      </c>
      <c r="B1150" s="22">
        <v>77101604</v>
      </c>
      <c r="C1150" s="23" t="s">
        <v>4060</v>
      </c>
      <c r="D1150" s="24">
        <v>43009</v>
      </c>
      <c r="E1150" s="23" t="s">
        <v>340</v>
      </c>
      <c r="F1150" s="23" t="s">
        <v>448</v>
      </c>
      <c r="G1150" s="23" t="s">
        <v>352</v>
      </c>
      <c r="H1150" s="25">
        <v>50000000</v>
      </c>
      <c r="I1150" s="25">
        <v>24344650</v>
      </c>
      <c r="J1150" s="23" t="s">
        <v>49</v>
      </c>
      <c r="K1150" s="23" t="s">
        <v>346</v>
      </c>
      <c r="L1150" s="22" t="s">
        <v>3892</v>
      </c>
      <c r="M1150" s="22" t="s">
        <v>800</v>
      </c>
      <c r="N1150" s="21" t="s">
        <v>3893</v>
      </c>
      <c r="O1150" s="26" t="s">
        <v>3894</v>
      </c>
      <c r="P1150" s="23" t="s">
        <v>3911</v>
      </c>
      <c r="Q1150" s="23" t="s">
        <v>3912</v>
      </c>
      <c r="R1150" s="23" t="s">
        <v>3913</v>
      </c>
      <c r="S1150" s="23" t="s">
        <v>3914</v>
      </c>
      <c r="T1150" s="23">
        <v>34020204</v>
      </c>
      <c r="U1150" s="22" t="s">
        <v>3915</v>
      </c>
      <c r="V1150" s="22">
        <v>7485</v>
      </c>
      <c r="W1150" s="27">
        <v>18584</v>
      </c>
      <c r="X1150" s="28">
        <v>42992</v>
      </c>
      <c r="Y1150" s="23" t="s">
        <v>45</v>
      </c>
      <c r="Z1150" s="23">
        <v>4600007443</v>
      </c>
      <c r="AA1150" s="29">
        <f t="shared" si="17"/>
        <v>1</v>
      </c>
      <c r="AB1150" s="22" t="s">
        <v>4061</v>
      </c>
      <c r="AC1150" s="22" t="s">
        <v>317</v>
      </c>
      <c r="AD1150" s="22" t="s">
        <v>4062</v>
      </c>
      <c r="AE1150" s="22" t="s">
        <v>3935</v>
      </c>
      <c r="AF1150" s="23" t="s">
        <v>3901</v>
      </c>
      <c r="AG1150" s="23" t="s">
        <v>1579</v>
      </c>
    </row>
    <row r="1151" spans="1:33" s="20" customFormat="1" ht="63" customHeight="1" x14ac:dyDescent="0.2">
      <c r="A1151" s="21" t="s">
        <v>3890</v>
      </c>
      <c r="B1151" s="22">
        <v>77101604</v>
      </c>
      <c r="C1151" s="23" t="s">
        <v>4063</v>
      </c>
      <c r="D1151" s="24">
        <v>43009</v>
      </c>
      <c r="E1151" s="23" t="s">
        <v>340</v>
      </c>
      <c r="F1151" s="23" t="s">
        <v>448</v>
      </c>
      <c r="G1151" s="23" t="s">
        <v>352</v>
      </c>
      <c r="H1151" s="25">
        <v>62987565</v>
      </c>
      <c r="I1151" s="25">
        <v>51610658</v>
      </c>
      <c r="J1151" s="23" t="s">
        <v>49</v>
      </c>
      <c r="K1151" s="23" t="s">
        <v>346</v>
      </c>
      <c r="L1151" s="22" t="s">
        <v>3892</v>
      </c>
      <c r="M1151" s="22" t="s">
        <v>800</v>
      </c>
      <c r="N1151" s="21" t="s">
        <v>3893</v>
      </c>
      <c r="O1151" s="26" t="s">
        <v>3894</v>
      </c>
      <c r="P1151" s="23" t="s">
        <v>3911</v>
      </c>
      <c r="Q1151" s="23" t="s">
        <v>3912</v>
      </c>
      <c r="R1151" s="23" t="s">
        <v>3913</v>
      </c>
      <c r="S1151" s="23" t="s">
        <v>3914</v>
      </c>
      <c r="T1151" s="23">
        <v>34020204</v>
      </c>
      <c r="U1151" s="22" t="s">
        <v>3915</v>
      </c>
      <c r="V1151" s="22">
        <v>7486</v>
      </c>
      <c r="W1151" s="27">
        <v>18583</v>
      </c>
      <c r="X1151" s="28">
        <v>42992</v>
      </c>
      <c r="Y1151" s="23" t="s">
        <v>45</v>
      </c>
      <c r="Z1151" s="23">
        <v>4600007444</v>
      </c>
      <c r="AA1151" s="29">
        <f t="shared" si="17"/>
        <v>1</v>
      </c>
      <c r="AB1151" s="22" t="s">
        <v>4064</v>
      </c>
      <c r="AC1151" s="22" t="s">
        <v>317</v>
      </c>
      <c r="AD1151" s="22" t="s">
        <v>4065</v>
      </c>
      <c r="AE1151" s="22" t="s">
        <v>3916</v>
      </c>
      <c r="AF1151" s="23" t="s">
        <v>3901</v>
      </c>
      <c r="AG1151" s="23" t="s">
        <v>1579</v>
      </c>
    </row>
    <row r="1152" spans="1:33" s="20" customFormat="1" ht="63" customHeight="1" x14ac:dyDescent="0.2">
      <c r="A1152" s="21" t="s">
        <v>3890</v>
      </c>
      <c r="B1152" s="22">
        <v>77101604</v>
      </c>
      <c r="C1152" s="23" t="s">
        <v>4066</v>
      </c>
      <c r="D1152" s="24">
        <v>42979</v>
      </c>
      <c r="E1152" s="23" t="s">
        <v>340</v>
      </c>
      <c r="F1152" s="23" t="s">
        <v>448</v>
      </c>
      <c r="G1152" s="23" t="s">
        <v>352</v>
      </c>
      <c r="H1152" s="25">
        <v>24455796</v>
      </c>
      <c r="I1152" s="25">
        <v>9603645</v>
      </c>
      <c r="J1152" s="23" t="s">
        <v>49</v>
      </c>
      <c r="K1152" s="23" t="s">
        <v>346</v>
      </c>
      <c r="L1152" s="22" t="s">
        <v>3892</v>
      </c>
      <c r="M1152" s="22" t="s">
        <v>800</v>
      </c>
      <c r="N1152" s="21" t="s">
        <v>3893</v>
      </c>
      <c r="O1152" s="26" t="s">
        <v>3894</v>
      </c>
      <c r="P1152" s="23" t="s">
        <v>3911</v>
      </c>
      <c r="Q1152" s="23" t="s">
        <v>3912</v>
      </c>
      <c r="R1152" s="23" t="s">
        <v>3913</v>
      </c>
      <c r="S1152" s="23" t="s">
        <v>3914</v>
      </c>
      <c r="T1152" s="23">
        <v>34020204</v>
      </c>
      <c r="U1152" s="22" t="s">
        <v>3915</v>
      </c>
      <c r="V1152" s="22">
        <v>7277</v>
      </c>
      <c r="W1152" s="27">
        <v>18188</v>
      </c>
      <c r="X1152" s="28">
        <v>42982</v>
      </c>
      <c r="Y1152" s="23" t="s">
        <v>45</v>
      </c>
      <c r="Z1152" s="23">
        <v>4600007399</v>
      </c>
      <c r="AA1152" s="29">
        <f t="shared" si="17"/>
        <v>1</v>
      </c>
      <c r="AB1152" s="22" t="s">
        <v>4067</v>
      </c>
      <c r="AC1152" s="22" t="s">
        <v>317</v>
      </c>
      <c r="AD1152" s="22" t="s">
        <v>4068</v>
      </c>
      <c r="AE1152" s="22" t="s">
        <v>4069</v>
      </c>
      <c r="AF1152" s="23" t="s">
        <v>3901</v>
      </c>
      <c r="AG1152" s="23" t="s">
        <v>1579</v>
      </c>
    </row>
    <row r="1153" spans="1:33" s="20" customFormat="1" ht="63" customHeight="1" x14ac:dyDescent="0.2">
      <c r="A1153" s="21" t="s">
        <v>3890</v>
      </c>
      <c r="B1153" s="22">
        <v>77101604</v>
      </c>
      <c r="C1153" s="23" t="s">
        <v>4070</v>
      </c>
      <c r="D1153" s="24">
        <v>42979</v>
      </c>
      <c r="E1153" s="23" t="s">
        <v>340</v>
      </c>
      <c r="F1153" s="23" t="s">
        <v>448</v>
      </c>
      <c r="G1153" s="23" t="s">
        <v>352</v>
      </c>
      <c r="H1153" s="25">
        <v>160000000</v>
      </c>
      <c r="I1153" s="25">
        <v>30025240</v>
      </c>
      <c r="J1153" s="23" t="s">
        <v>49</v>
      </c>
      <c r="K1153" s="23" t="s">
        <v>346</v>
      </c>
      <c r="L1153" s="22" t="s">
        <v>3892</v>
      </c>
      <c r="M1153" s="22" t="s">
        <v>800</v>
      </c>
      <c r="N1153" s="21" t="s">
        <v>3893</v>
      </c>
      <c r="O1153" s="26" t="s">
        <v>3894</v>
      </c>
      <c r="P1153" s="23" t="s">
        <v>3911</v>
      </c>
      <c r="Q1153" s="23" t="s">
        <v>3912</v>
      </c>
      <c r="R1153" s="23" t="s">
        <v>3913</v>
      </c>
      <c r="S1153" s="23" t="s">
        <v>3914</v>
      </c>
      <c r="T1153" s="23">
        <v>34020204</v>
      </c>
      <c r="U1153" s="22" t="s">
        <v>3915</v>
      </c>
      <c r="V1153" s="22">
        <v>7278</v>
      </c>
      <c r="W1153" s="27">
        <v>18789</v>
      </c>
      <c r="X1153" s="28">
        <v>42982</v>
      </c>
      <c r="Y1153" s="23" t="s">
        <v>45</v>
      </c>
      <c r="Z1153" s="23">
        <v>4600007400</v>
      </c>
      <c r="AA1153" s="29">
        <f t="shared" si="17"/>
        <v>1</v>
      </c>
      <c r="AB1153" s="22" t="s">
        <v>4071</v>
      </c>
      <c r="AC1153" s="22" t="s">
        <v>317</v>
      </c>
      <c r="AD1153" s="22" t="s">
        <v>4072</v>
      </c>
      <c r="AE1153" s="22" t="s">
        <v>4069</v>
      </c>
      <c r="AF1153" s="23" t="s">
        <v>3901</v>
      </c>
      <c r="AG1153" s="23" t="s">
        <v>1579</v>
      </c>
    </row>
    <row r="1154" spans="1:33" s="20" customFormat="1" ht="63" customHeight="1" x14ac:dyDescent="0.2">
      <c r="A1154" s="21" t="s">
        <v>3890</v>
      </c>
      <c r="B1154" s="22">
        <v>77101604</v>
      </c>
      <c r="C1154" s="23" t="s">
        <v>4073</v>
      </c>
      <c r="D1154" s="24">
        <v>42979</v>
      </c>
      <c r="E1154" s="23" t="s">
        <v>340</v>
      </c>
      <c r="F1154" s="23" t="s">
        <v>448</v>
      </c>
      <c r="G1154" s="23" t="s">
        <v>352</v>
      </c>
      <c r="H1154" s="25">
        <v>80000000</v>
      </c>
      <c r="I1154" s="25">
        <v>15378781</v>
      </c>
      <c r="J1154" s="23" t="s">
        <v>49</v>
      </c>
      <c r="K1154" s="23" t="s">
        <v>346</v>
      </c>
      <c r="L1154" s="22" t="s">
        <v>3892</v>
      </c>
      <c r="M1154" s="22" t="s">
        <v>800</v>
      </c>
      <c r="N1154" s="21" t="s">
        <v>3893</v>
      </c>
      <c r="O1154" s="26" t="s">
        <v>3894</v>
      </c>
      <c r="P1154" s="23" t="s">
        <v>3911</v>
      </c>
      <c r="Q1154" s="23" t="s">
        <v>3912</v>
      </c>
      <c r="R1154" s="23" t="s">
        <v>3913</v>
      </c>
      <c r="S1154" s="23" t="s">
        <v>3914</v>
      </c>
      <c r="T1154" s="23">
        <v>34020204</v>
      </c>
      <c r="U1154" s="22" t="s">
        <v>3915</v>
      </c>
      <c r="V1154" s="22">
        <v>7279</v>
      </c>
      <c r="W1154" s="27">
        <v>18190</v>
      </c>
      <c r="X1154" s="28">
        <v>42982</v>
      </c>
      <c r="Y1154" s="23" t="s">
        <v>45</v>
      </c>
      <c r="Z1154" s="23">
        <v>4600007401</v>
      </c>
      <c r="AA1154" s="29">
        <f t="shared" si="17"/>
        <v>1</v>
      </c>
      <c r="AB1154" s="22" t="s">
        <v>4074</v>
      </c>
      <c r="AC1154" s="22" t="s">
        <v>317</v>
      </c>
      <c r="AD1154" s="22" t="s">
        <v>4075</v>
      </c>
      <c r="AE1154" s="22" t="s">
        <v>4069</v>
      </c>
      <c r="AF1154" s="23" t="s">
        <v>3901</v>
      </c>
      <c r="AG1154" s="23" t="s">
        <v>1579</v>
      </c>
    </row>
    <row r="1155" spans="1:33" s="20" customFormat="1" ht="63" customHeight="1" x14ac:dyDescent="0.2">
      <c r="A1155" s="21" t="s">
        <v>3890</v>
      </c>
      <c r="B1155" s="22">
        <v>77101604</v>
      </c>
      <c r="C1155" s="23" t="s">
        <v>4076</v>
      </c>
      <c r="D1155" s="24">
        <v>42979</v>
      </c>
      <c r="E1155" s="23" t="s">
        <v>340</v>
      </c>
      <c r="F1155" s="23" t="s">
        <v>448</v>
      </c>
      <c r="G1155" s="23" t="s">
        <v>352</v>
      </c>
      <c r="H1155" s="25">
        <v>120000000</v>
      </c>
      <c r="I1155" s="25">
        <v>25631302</v>
      </c>
      <c r="J1155" s="23" t="s">
        <v>49</v>
      </c>
      <c r="K1155" s="23" t="s">
        <v>346</v>
      </c>
      <c r="L1155" s="22" t="s">
        <v>3892</v>
      </c>
      <c r="M1155" s="22" t="s">
        <v>800</v>
      </c>
      <c r="N1155" s="21" t="s">
        <v>3893</v>
      </c>
      <c r="O1155" s="26" t="s">
        <v>3894</v>
      </c>
      <c r="P1155" s="23" t="s">
        <v>3911</v>
      </c>
      <c r="Q1155" s="23" t="s">
        <v>3912</v>
      </c>
      <c r="R1155" s="23" t="s">
        <v>3913</v>
      </c>
      <c r="S1155" s="23" t="s">
        <v>3914</v>
      </c>
      <c r="T1155" s="23">
        <v>34020204</v>
      </c>
      <c r="U1155" s="22" t="s">
        <v>3915</v>
      </c>
      <c r="V1155" s="22">
        <v>7280</v>
      </c>
      <c r="W1155" s="27">
        <v>18191</v>
      </c>
      <c r="X1155" s="28">
        <v>42982</v>
      </c>
      <c r="Y1155" s="23" t="s">
        <v>45</v>
      </c>
      <c r="Z1155" s="23">
        <v>4600007400</v>
      </c>
      <c r="AA1155" s="29">
        <f t="shared" si="17"/>
        <v>1</v>
      </c>
      <c r="AB1155" s="22" t="s">
        <v>4077</v>
      </c>
      <c r="AC1155" s="22" t="s">
        <v>317</v>
      </c>
      <c r="AD1155" s="22" t="s">
        <v>4078</v>
      </c>
      <c r="AE1155" s="22" t="s">
        <v>4069</v>
      </c>
      <c r="AF1155" s="23" t="s">
        <v>3901</v>
      </c>
      <c r="AG1155" s="23" t="s">
        <v>1579</v>
      </c>
    </row>
    <row r="1156" spans="1:33" s="20" customFormat="1" ht="63" customHeight="1" x14ac:dyDescent="0.2">
      <c r="A1156" s="21" t="s">
        <v>3890</v>
      </c>
      <c r="B1156" s="22">
        <v>77101604</v>
      </c>
      <c r="C1156" s="23" t="s">
        <v>4079</v>
      </c>
      <c r="D1156" s="24">
        <v>42979</v>
      </c>
      <c r="E1156" s="23" t="s">
        <v>340</v>
      </c>
      <c r="F1156" s="23" t="s">
        <v>448</v>
      </c>
      <c r="G1156" s="23" t="s">
        <v>352</v>
      </c>
      <c r="H1156" s="25">
        <v>84000000</v>
      </c>
      <c r="I1156" s="25">
        <v>16843427</v>
      </c>
      <c r="J1156" s="23" t="s">
        <v>49</v>
      </c>
      <c r="K1156" s="23" t="s">
        <v>346</v>
      </c>
      <c r="L1156" s="22" t="s">
        <v>3892</v>
      </c>
      <c r="M1156" s="22" t="s">
        <v>800</v>
      </c>
      <c r="N1156" s="21" t="s">
        <v>3893</v>
      </c>
      <c r="O1156" s="26" t="s">
        <v>3894</v>
      </c>
      <c r="P1156" s="23" t="s">
        <v>3911</v>
      </c>
      <c r="Q1156" s="23" t="s">
        <v>3912</v>
      </c>
      <c r="R1156" s="23" t="s">
        <v>3913</v>
      </c>
      <c r="S1156" s="23" t="s">
        <v>3914</v>
      </c>
      <c r="T1156" s="23">
        <v>34020204</v>
      </c>
      <c r="U1156" s="22" t="s">
        <v>3915</v>
      </c>
      <c r="V1156" s="22">
        <v>7281</v>
      </c>
      <c r="W1156" s="27">
        <v>18192</v>
      </c>
      <c r="X1156" s="28">
        <v>42982</v>
      </c>
      <c r="Y1156" s="23" t="s">
        <v>45</v>
      </c>
      <c r="Z1156" s="23">
        <v>4600007403</v>
      </c>
      <c r="AA1156" s="29">
        <f t="shared" si="17"/>
        <v>1</v>
      </c>
      <c r="AB1156" s="22" t="s">
        <v>4080</v>
      </c>
      <c r="AC1156" s="22" t="s">
        <v>317</v>
      </c>
      <c r="AD1156" s="22" t="s">
        <v>4081</v>
      </c>
      <c r="AE1156" s="22" t="s">
        <v>4069</v>
      </c>
      <c r="AF1156" s="23" t="s">
        <v>3901</v>
      </c>
      <c r="AG1156" s="23" t="s">
        <v>1579</v>
      </c>
    </row>
    <row r="1157" spans="1:33" s="20" customFormat="1" ht="63" customHeight="1" x14ac:dyDescent="0.2">
      <c r="A1157" s="21" t="s">
        <v>3890</v>
      </c>
      <c r="B1157" s="22">
        <v>77101604</v>
      </c>
      <c r="C1157" s="23" t="s">
        <v>4082</v>
      </c>
      <c r="D1157" s="24">
        <v>42979</v>
      </c>
      <c r="E1157" s="23" t="s">
        <v>340</v>
      </c>
      <c r="F1157" s="23" t="s">
        <v>448</v>
      </c>
      <c r="G1157" s="23" t="s">
        <v>352</v>
      </c>
      <c r="H1157" s="25">
        <v>64000000</v>
      </c>
      <c r="I1157" s="25">
        <v>15291901</v>
      </c>
      <c r="J1157" s="23" t="s">
        <v>49</v>
      </c>
      <c r="K1157" s="23" t="s">
        <v>346</v>
      </c>
      <c r="L1157" s="22" t="s">
        <v>3892</v>
      </c>
      <c r="M1157" s="22" t="s">
        <v>800</v>
      </c>
      <c r="N1157" s="21" t="s">
        <v>3893</v>
      </c>
      <c r="O1157" s="26" t="s">
        <v>3894</v>
      </c>
      <c r="P1157" s="23" t="s">
        <v>3911</v>
      </c>
      <c r="Q1157" s="23" t="s">
        <v>3912</v>
      </c>
      <c r="R1157" s="23" t="s">
        <v>3913</v>
      </c>
      <c r="S1157" s="23" t="s">
        <v>3914</v>
      </c>
      <c r="T1157" s="23">
        <v>34020204</v>
      </c>
      <c r="U1157" s="22" t="s">
        <v>3915</v>
      </c>
      <c r="V1157" s="22">
        <v>7282</v>
      </c>
      <c r="W1157" s="27">
        <v>18193</v>
      </c>
      <c r="X1157" s="28">
        <v>42982</v>
      </c>
      <c r="Y1157" s="23" t="s">
        <v>45</v>
      </c>
      <c r="Z1157" s="23">
        <v>4600007404</v>
      </c>
      <c r="AA1157" s="29">
        <f t="shared" si="17"/>
        <v>1</v>
      </c>
      <c r="AB1157" s="22" t="s">
        <v>4083</v>
      </c>
      <c r="AC1157" s="22" t="s">
        <v>317</v>
      </c>
      <c r="AD1157" s="22" t="s">
        <v>4084</v>
      </c>
      <c r="AE1157" s="22" t="s">
        <v>4069</v>
      </c>
      <c r="AF1157" s="23" t="s">
        <v>3901</v>
      </c>
      <c r="AG1157" s="23" t="s">
        <v>1579</v>
      </c>
    </row>
    <row r="1158" spans="1:33" s="20" customFormat="1" ht="63" customHeight="1" x14ac:dyDescent="0.2">
      <c r="A1158" s="21" t="s">
        <v>3890</v>
      </c>
      <c r="B1158" s="22">
        <v>77101604</v>
      </c>
      <c r="C1158" s="23" t="s">
        <v>4085</v>
      </c>
      <c r="D1158" s="24">
        <v>42979</v>
      </c>
      <c r="E1158" s="23" t="s">
        <v>340</v>
      </c>
      <c r="F1158" s="23" t="s">
        <v>448</v>
      </c>
      <c r="G1158" s="23" t="s">
        <v>352</v>
      </c>
      <c r="H1158" s="25">
        <v>80000000</v>
      </c>
      <c r="I1158" s="25">
        <v>16111104</v>
      </c>
      <c r="J1158" s="23" t="s">
        <v>49</v>
      </c>
      <c r="K1158" s="23" t="s">
        <v>346</v>
      </c>
      <c r="L1158" s="22" t="s">
        <v>3892</v>
      </c>
      <c r="M1158" s="22" t="s">
        <v>800</v>
      </c>
      <c r="N1158" s="21" t="s">
        <v>3893</v>
      </c>
      <c r="O1158" s="26" t="s">
        <v>3894</v>
      </c>
      <c r="P1158" s="23" t="s">
        <v>3911</v>
      </c>
      <c r="Q1158" s="23" t="s">
        <v>3912</v>
      </c>
      <c r="R1158" s="23" t="s">
        <v>3913</v>
      </c>
      <c r="S1158" s="23" t="s">
        <v>3914</v>
      </c>
      <c r="T1158" s="23">
        <v>34020204</v>
      </c>
      <c r="U1158" s="22" t="s">
        <v>3915</v>
      </c>
      <c r="V1158" s="22">
        <v>7283</v>
      </c>
      <c r="W1158" s="27">
        <v>18194</v>
      </c>
      <c r="X1158" s="28">
        <v>42982</v>
      </c>
      <c r="Y1158" s="23" t="s">
        <v>45</v>
      </c>
      <c r="Z1158" s="23">
        <v>4600007405</v>
      </c>
      <c r="AA1158" s="29">
        <f t="shared" si="17"/>
        <v>1</v>
      </c>
      <c r="AB1158" s="22" t="s">
        <v>4086</v>
      </c>
      <c r="AC1158" s="22" t="s">
        <v>317</v>
      </c>
      <c r="AD1158" s="22" t="s">
        <v>4087</v>
      </c>
      <c r="AE1158" s="22" t="s">
        <v>4069</v>
      </c>
      <c r="AF1158" s="23" t="s">
        <v>3901</v>
      </c>
      <c r="AG1158" s="23" t="s">
        <v>1579</v>
      </c>
    </row>
    <row r="1159" spans="1:33" s="20" customFormat="1" ht="63" customHeight="1" x14ac:dyDescent="0.2">
      <c r="A1159" s="21" t="s">
        <v>3890</v>
      </c>
      <c r="B1159" s="22">
        <v>77101604</v>
      </c>
      <c r="C1159" s="23" t="s">
        <v>4088</v>
      </c>
      <c r="D1159" s="24">
        <v>42979</v>
      </c>
      <c r="E1159" s="23" t="s">
        <v>340</v>
      </c>
      <c r="F1159" s="23" t="s">
        <v>448</v>
      </c>
      <c r="G1159" s="23" t="s">
        <v>352</v>
      </c>
      <c r="H1159" s="25">
        <v>80000000</v>
      </c>
      <c r="I1159" s="25">
        <v>17941911</v>
      </c>
      <c r="J1159" s="23" t="s">
        <v>49</v>
      </c>
      <c r="K1159" s="23" t="s">
        <v>346</v>
      </c>
      <c r="L1159" s="22" t="s">
        <v>3892</v>
      </c>
      <c r="M1159" s="22" t="s">
        <v>800</v>
      </c>
      <c r="N1159" s="21" t="s">
        <v>3893</v>
      </c>
      <c r="O1159" s="26" t="s">
        <v>3894</v>
      </c>
      <c r="P1159" s="23" t="s">
        <v>3911</v>
      </c>
      <c r="Q1159" s="23" t="s">
        <v>3912</v>
      </c>
      <c r="R1159" s="23" t="s">
        <v>3913</v>
      </c>
      <c r="S1159" s="23" t="s">
        <v>3914</v>
      </c>
      <c r="T1159" s="23">
        <v>34020204</v>
      </c>
      <c r="U1159" s="22" t="s">
        <v>3915</v>
      </c>
      <c r="V1159" s="22">
        <v>7284</v>
      </c>
      <c r="W1159" s="27">
        <v>18195</v>
      </c>
      <c r="X1159" s="28">
        <v>42982</v>
      </c>
      <c r="Y1159" s="23" t="s">
        <v>45</v>
      </c>
      <c r="Z1159" s="23">
        <v>4600007406</v>
      </c>
      <c r="AA1159" s="29">
        <f t="shared" si="17"/>
        <v>1</v>
      </c>
      <c r="AB1159" s="22" t="s">
        <v>4089</v>
      </c>
      <c r="AC1159" s="22" t="s">
        <v>317</v>
      </c>
      <c r="AD1159" s="22" t="s">
        <v>4090</v>
      </c>
      <c r="AE1159" s="22" t="s">
        <v>4069</v>
      </c>
      <c r="AF1159" s="23" t="s">
        <v>3901</v>
      </c>
      <c r="AG1159" s="23" t="s">
        <v>1579</v>
      </c>
    </row>
    <row r="1160" spans="1:33" s="20" customFormat="1" ht="63" customHeight="1" x14ac:dyDescent="0.2">
      <c r="A1160" s="21" t="s">
        <v>3890</v>
      </c>
      <c r="B1160" s="22">
        <v>77101604</v>
      </c>
      <c r="C1160" s="23" t="s">
        <v>4091</v>
      </c>
      <c r="D1160" s="24">
        <v>42979</v>
      </c>
      <c r="E1160" s="23" t="s">
        <v>340</v>
      </c>
      <c r="F1160" s="23" t="s">
        <v>448</v>
      </c>
      <c r="G1160" s="23" t="s">
        <v>352</v>
      </c>
      <c r="H1160" s="25">
        <v>80000000</v>
      </c>
      <c r="I1160" s="25">
        <v>16111104</v>
      </c>
      <c r="J1160" s="23" t="s">
        <v>49</v>
      </c>
      <c r="K1160" s="23" t="s">
        <v>346</v>
      </c>
      <c r="L1160" s="22" t="s">
        <v>3892</v>
      </c>
      <c r="M1160" s="22" t="s">
        <v>800</v>
      </c>
      <c r="N1160" s="21" t="s">
        <v>3893</v>
      </c>
      <c r="O1160" s="26" t="s">
        <v>3894</v>
      </c>
      <c r="P1160" s="23" t="s">
        <v>3911</v>
      </c>
      <c r="Q1160" s="23" t="s">
        <v>3912</v>
      </c>
      <c r="R1160" s="23" t="s">
        <v>3913</v>
      </c>
      <c r="S1160" s="23" t="s">
        <v>3914</v>
      </c>
      <c r="T1160" s="23">
        <v>34020204</v>
      </c>
      <c r="U1160" s="22" t="s">
        <v>3915</v>
      </c>
      <c r="V1160" s="22">
        <v>7285</v>
      </c>
      <c r="W1160" s="27">
        <v>18196</v>
      </c>
      <c r="X1160" s="28">
        <v>42982</v>
      </c>
      <c r="Y1160" s="23" t="s">
        <v>45</v>
      </c>
      <c r="Z1160" s="23">
        <v>4600007407</v>
      </c>
      <c r="AA1160" s="29">
        <f t="shared" si="17"/>
        <v>1</v>
      </c>
      <c r="AB1160" s="22" t="s">
        <v>4092</v>
      </c>
      <c r="AC1160" s="22" t="s">
        <v>317</v>
      </c>
      <c r="AD1160" s="22" t="s">
        <v>4093</v>
      </c>
      <c r="AE1160" s="22" t="s">
        <v>4069</v>
      </c>
      <c r="AF1160" s="23" t="s">
        <v>3901</v>
      </c>
      <c r="AG1160" s="23" t="s">
        <v>1579</v>
      </c>
    </row>
    <row r="1161" spans="1:33" s="20" customFormat="1" ht="63" customHeight="1" x14ac:dyDescent="0.2">
      <c r="A1161" s="21" t="s">
        <v>3890</v>
      </c>
      <c r="B1161" s="22">
        <v>77101604</v>
      </c>
      <c r="C1161" s="23" t="s">
        <v>4094</v>
      </c>
      <c r="D1161" s="24">
        <v>42979</v>
      </c>
      <c r="E1161" s="23" t="s">
        <v>340</v>
      </c>
      <c r="F1161" s="23" t="s">
        <v>448</v>
      </c>
      <c r="G1161" s="23" t="s">
        <v>352</v>
      </c>
      <c r="H1161" s="25">
        <v>120000000</v>
      </c>
      <c r="I1161" s="25">
        <v>23434333</v>
      </c>
      <c r="J1161" s="23" t="s">
        <v>49</v>
      </c>
      <c r="K1161" s="23" t="s">
        <v>346</v>
      </c>
      <c r="L1161" s="22" t="s">
        <v>3892</v>
      </c>
      <c r="M1161" s="22" t="s">
        <v>800</v>
      </c>
      <c r="N1161" s="21" t="s">
        <v>3893</v>
      </c>
      <c r="O1161" s="26" t="s">
        <v>3894</v>
      </c>
      <c r="P1161" s="23" t="s">
        <v>3911</v>
      </c>
      <c r="Q1161" s="23" t="s">
        <v>3912</v>
      </c>
      <c r="R1161" s="23" t="s">
        <v>3913</v>
      </c>
      <c r="S1161" s="23" t="s">
        <v>3914</v>
      </c>
      <c r="T1161" s="23">
        <v>34020204</v>
      </c>
      <c r="U1161" s="22" t="s">
        <v>3915</v>
      </c>
      <c r="V1161" s="22">
        <v>7286</v>
      </c>
      <c r="W1161" s="27">
        <v>18197</v>
      </c>
      <c r="X1161" s="28">
        <v>42982</v>
      </c>
      <c r="Y1161" s="23" t="s">
        <v>45</v>
      </c>
      <c r="Z1161" s="23">
        <v>4600007408</v>
      </c>
      <c r="AA1161" s="29">
        <f t="shared" si="17"/>
        <v>1</v>
      </c>
      <c r="AB1161" s="22" t="s">
        <v>4095</v>
      </c>
      <c r="AC1161" s="22" t="s">
        <v>317</v>
      </c>
      <c r="AD1161" s="22" t="s">
        <v>4096</v>
      </c>
      <c r="AE1161" s="22" t="s">
        <v>4069</v>
      </c>
      <c r="AF1161" s="23" t="s">
        <v>3901</v>
      </c>
      <c r="AG1161" s="23" t="s">
        <v>1579</v>
      </c>
    </row>
    <row r="1162" spans="1:33" s="20" customFormat="1" ht="63" customHeight="1" x14ac:dyDescent="0.2">
      <c r="A1162" s="21" t="s">
        <v>3890</v>
      </c>
      <c r="B1162" s="22">
        <v>77101604</v>
      </c>
      <c r="C1162" s="23" t="s">
        <v>4097</v>
      </c>
      <c r="D1162" s="24">
        <v>42979</v>
      </c>
      <c r="E1162" s="23" t="s">
        <v>340</v>
      </c>
      <c r="F1162" s="23" t="s">
        <v>448</v>
      </c>
      <c r="G1162" s="23" t="s">
        <v>352</v>
      </c>
      <c r="H1162" s="25">
        <v>60000000</v>
      </c>
      <c r="I1162" s="25">
        <v>11717167</v>
      </c>
      <c r="J1162" s="23" t="s">
        <v>49</v>
      </c>
      <c r="K1162" s="23" t="s">
        <v>346</v>
      </c>
      <c r="L1162" s="22" t="s">
        <v>3892</v>
      </c>
      <c r="M1162" s="22" t="s">
        <v>800</v>
      </c>
      <c r="N1162" s="21" t="s">
        <v>3893</v>
      </c>
      <c r="O1162" s="26" t="s">
        <v>3894</v>
      </c>
      <c r="P1162" s="23" t="s">
        <v>3911</v>
      </c>
      <c r="Q1162" s="23" t="s">
        <v>3912</v>
      </c>
      <c r="R1162" s="23" t="s">
        <v>3913</v>
      </c>
      <c r="S1162" s="23" t="s">
        <v>3914</v>
      </c>
      <c r="T1162" s="23">
        <v>34020204</v>
      </c>
      <c r="U1162" s="22" t="s">
        <v>3915</v>
      </c>
      <c r="V1162" s="22">
        <v>7287</v>
      </c>
      <c r="W1162" s="27">
        <v>18198</v>
      </c>
      <c r="X1162" s="28">
        <v>42982</v>
      </c>
      <c r="Y1162" s="23" t="s">
        <v>45</v>
      </c>
      <c r="Z1162" s="23">
        <v>4600007409</v>
      </c>
      <c r="AA1162" s="29">
        <f t="shared" si="17"/>
        <v>1</v>
      </c>
      <c r="AB1162" s="22" t="s">
        <v>4098</v>
      </c>
      <c r="AC1162" s="22" t="s">
        <v>317</v>
      </c>
      <c r="AD1162" s="22" t="s">
        <v>4099</v>
      </c>
      <c r="AE1162" s="22" t="s">
        <v>4069</v>
      </c>
      <c r="AF1162" s="23" t="s">
        <v>3901</v>
      </c>
      <c r="AG1162" s="23" t="s">
        <v>1579</v>
      </c>
    </row>
    <row r="1163" spans="1:33" s="20" customFormat="1" ht="63" customHeight="1" x14ac:dyDescent="0.2">
      <c r="A1163" s="21" t="s">
        <v>3890</v>
      </c>
      <c r="B1163" s="22">
        <v>77101604</v>
      </c>
      <c r="C1163" s="23" t="s">
        <v>4100</v>
      </c>
      <c r="D1163" s="24">
        <v>42979</v>
      </c>
      <c r="E1163" s="23" t="s">
        <v>340</v>
      </c>
      <c r="F1163" s="23" t="s">
        <v>448</v>
      </c>
      <c r="G1163" s="23" t="s">
        <v>352</v>
      </c>
      <c r="H1163" s="25">
        <v>200000000</v>
      </c>
      <c r="I1163" s="25">
        <v>41010083</v>
      </c>
      <c r="J1163" s="23" t="s">
        <v>49</v>
      </c>
      <c r="K1163" s="23" t="s">
        <v>346</v>
      </c>
      <c r="L1163" s="22" t="s">
        <v>3892</v>
      </c>
      <c r="M1163" s="22" t="s">
        <v>800</v>
      </c>
      <c r="N1163" s="21" t="s">
        <v>3893</v>
      </c>
      <c r="O1163" s="26" t="s">
        <v>3894</v>
      </c>
      <c r="P1163" s="23" t="s">
        <v>3911</v>
      </c>
      <c r="Q1163" s="23" t="s">
        <v>3912</v>
      </c>
      <c r="R1163" s="23" t="s">
        <v>3913</v>
      </c>
      <c r="S1163" s="23" t="s">
        <v>3914</v>
      </c>
      <c r="T1163" s="23">
        <v>34020204</v>
      </c>
      <c r="U1163" s="22" t="s">
        <v>3915</v>
      </c>
      <c r="V1163" s="22">
        <v>7316</v>
      </c>
      <c r="W1163" s="27">
        <v>18214</v>
      </c>
      <c r="X1163" s="28">
        <v>42982</v>
      </c>
      <c r="Y1163" s="23" t="s">
        <v>45</v>
      </c>
      <c r="Z1163" s="23">
        <v>4600007410</v>
      </c>
      <c r="AA1163" s="29">
        <f t="shared" si="17"/>
        <v>1</v>
      </c>
      <c r="AB1163" s="22" t="s">
        <v>4101</v>
      </c>
      <c r="AC1163" s="22" t="s">
        <v>317</v>
      </c>
      <c r="AD1163" s="22" t="s">
        <v>4102</v>
      </c>
      <c r="AE1163" s="22" t="s">
        <v>4069</v>
      </c>
      <c r="AF1163" s="23" t="s">
        <v>3901</v>
      </c>
      <c r="AG1163" s="23" t="s">
        <v>1579</v>
      </c>
    </row>
    <row r="1164" spans="1:33" s="20" customFormat="1" ht="63" customHeight="1" x14ac:dyDescent="0.2">
      <c r="A1164" s="21" t="s">
        <v>3890</v>
      </c>
      <c r="B1164" s="22">
        <v>77101604</v>
      </c>
      <c r="C1164" s="23" t="s">
        <v>4103</v>
      </c>
      <c r="D1164" s="24">
        <v>43040</v>
      </c>
      <c r="E1164" s="23" t="s">
        <v>1346</v>
      </c>
      <c r="F1164" s="23" t="s">
        <v>448</v>
      </c>
      <c r="G1164" s="23" t="s">
        <v>352</v>
      </c>
      <c r="H1164" s="25">
        <v>26996104</v>
      </c>
      <c r="I1164" s="25">
        <v>26996104</v>
      </c>
      <c r="J1164" s="23" t="s">
        <v>49</v>
      </c>
      <c r="K1164" s="23" t="s">
        <v>346</v>
      </c>
      <c r="L1164" s="22" t="s">
        <v>3892</v>
      </c>
      <c r="M1164" s="22" t="s">
        <v>800</v>
      </c>
      <c r="N1164" s="21" t="s">
        <v>3893</v>
      </c>
      <c r="O1164" s="26" t="s">
        <v>3894</v>
      </c>
      <c r="P1164" s="23" t="s">
        <v>3911</v>
      </c>
      <c r="Q1164" s="23" t="s">
        <v>3912</v>
      </c>
      <c r="R1164" s="23" t="s">
        <v>3913</v>
      </c>
      <c r="S1164" s="23" t="s">
        <v>3914</v>
      </c>
      <c r="T1164" s="23">
        <v>34020204</v>
      </c>
      <c r="U1164" s="22" t="s">
        <v>3915</v>
      </c>
      <c r="V1164" s="22" t="s">
        <v>4104</v>
      </c>
      <c r="W1164" s="27" t="s">
        <v>45</v>
      </c>
      <c r="X1164" s="28">
        <v>43039</v>
      </c>
      <c r="Y1164" s="23" t="s">
        <v>45</v>
      </c>
      <c r="Z1164" s="23" t="s">
        <v>4104</v>
      </c>
      <c r="AA1164" s="29">
        <f t="shared" ref="AA1164:AA1227" si="18">+IF(AND(W1164="",X1164="",Y1164="",Z1164=""),"",IF(AND(W1164&lt;&gt;"",X1164="",Y1164="",Z1164=""),0%,IF(AND(W1164&lt;&gt;"",X1164&lt;&gt;"",Y1164="",Z1164=""),33%,IF(AND(W1164&lt;&gt;"",X1164&lt;&gt;"",Y1164&lt;&gt;"",Z1164=""),66%,IF(AND(W1164&lt;&gt;"",X1164&lt;&gt;"",Y1164&lt;&gt;"",Z1164&lt;&gt;""),100%,"Información incompleta")))))</f>
        <v>1</v>
      </c>
      <c r="AB1164" s="22" t="s">
        <v>4105</v>
      </c>
      <c r="AC1164" s="22" t="s">
        <v>317</v>
      </c>
      <c r="AD1164" s="22" t="s">
        <v>4106</v>
      </c>
      <c r="AE1164" s="22" t="s">
        <v>3916</v>
      </c>
      <c r="AF1164" s="23" t="s">
        <v>3901</v>
      </c>
      <c r="AG1164" s="23" t="s">
        <v>1579</v>
      </c>
    </row>
    <row r="1165" spans="1:33" s="20" customFormat="1" ht="63" customHeight="1" x14ac:dyDescent="0.2">
      <c r="A1165" s="21" t="s">
        <v>3890</v>
      </c>
      <c r="B1165" s="22">
        <v>77101604</v>
      </c>
      <c r="C1165" s="23" t="s">
        <v>4107</v>
      </c>
      <c r="D1165" s="24">
        <v>43040</v>
      </c>
      <c r="E1165" s="23" t="s">
        <v>1346</v>
      </c>
      <c r="F1165" s="23" t="s">
        <v>448</v>
      </c>
      <c r="G1165" s="23" t="s">
        <v>352</v>
      </c>
      <c r="H1165" s="25">
        <v>104640373</v>
      </c>
      <c r="I1165" s="25">
        <v>104640373</v>
      </c>
      <c r="J1165" s="23" t="s">
        <v>49</v>
      </c>
      <c r="K1165" s="23" t="s">
        <v>346</v>
      </c>
      <c r="L1165" s="22" t="s">
        <v>3892</v>
      </c>
      <c r="M1165" s="22" t="s">
        <v>800</v>
      </c>
      <c r="N1165" s="21" t="s">
        <v>3893</v>
      </c>
      <c r="O1165" s="26" t="s">
        <v>3894</v>
      </c>
      <c r="P1165" s="23" t="s">
        <v>3911</v>
      </c>
      <c r="Q1165" s="23" t="s">
        <v>3912</v>
      </c>
      <c r="R1165" s="23" t="s">
        <v>3913</v>
      </c>
      <c r="S1165" s="23" t="s">
        <v>3914</v>
      </c>
      <c r="T1165" s="23">
        <v>34020204</v>
      </c>
      <c r="U1165" s="22" t="s">
        <v>3915</v>
      </c>
      <c r="V1165" s="22" t="s">
        <v>4108</v>
      </c>
      <c r="W1165" s="27" t="s">
        <v>45</v>
      </c>
      <c r="X1165" s="28">
        <v>43039</v>
      </c>
      <c r="Y1165" s="23" t="s">
        <v>45</v>
      </c>
      <c r="Z1165" s="23" t="s">
        <v>4108</v>
      </c>
      <c r="AA1165" s="29">
        <f t="shared" si="18"/>
        <v>1</v>
      </c>
      <c r="AB1165" s="22" t="s">
        <v>4109</v>
      </c>
      <c r="AC1165" s="22" t="s">
        <v>317</v>
      </c>
      <c r="AD1165" s="22" t="s">
        <v>4110</v>
      </c>
      <c r="AE1165" s="22" t="s">
        <v>3916</v>
      </c>
      <c r="AF1165" s="23" t="s">
        <v>3901</v>
      </c>
      <c r="AG1165" s="23" t="s">
        <v>1579</v>
      </c>
    </row>
    <row r="1166" spans="1:33" s="20" customFormat="1" ht="63" customHeight="1" x14ac:dyDescent="0.2">
      <c r="A1166" s="21" t="s">
        <v>3890</v>
      </c>
      <c r="B1166" s="22">
        <v>77101604</v>
      </c>
      <c r="C1166" s="23" t="s">
        <v>4111</v>
      </c>
      <c r="D1166" s="24">
        <v>43040</v>
      </c>
      <c r="E1166" s="23" t="s">
        <v>1346</v>
      </c>
      <c r="F1166" s="23" t="s">
        <v>448</v>
      </c>
      <c r="G1166" s="23" t="s">
        <v>352</v>
      </c>
      <c r="H1166" s="25">
        <v>50028707</v>
      </c>
      <c r="I1166" s="25">
        <v>50028707</v>
      </c>
      <c r="J1166" s="23" t="s">
        <v>49</v>
      </c>
      <c r="K1166" s="23" t="s">
        <v>346</v>
      </c>
      <c r="L1166" s="22" t="s">
        <v>3892</v>
      </c>
      <c r="M1166" s="22" t="s">
        <v>800</v>
      </c>
      <c r="N1166" s="21" t="s">
        <v>3893</v>
      </c>
      <c r="O1166" s="26" t="s">
        <v>3894</v>
      </c>
      <c r="P1166" s="23" t="s">
        <v>3911</v>
      </c>
      <c r="Q1166" s="23" t="s">
        <v>3912</v>
      </c>
      <c r="R1166" s="23" t="s">
        <v>3913</v>
      </c>
      <c r="S1166" s="23" t="s">
        <v>3914</v>
      </c>
      <c r="T1166" s="23">
        <v>34020204</v>
      </c>
      <c r="U1166" s="22" t="s">
        <v>3915</v>
      </c>
      <c r="V1166" s="22" t="s">
        <v>4112</v>
      </c>
      <c r="W1166" s="27" t="s">
        <v>45</v>
      </c>
      <c r="X1166" s="28">
        <v>43039</v>
      </c>
      <c r="Y1166" s="23" t="s">
        <v>45</v>
      </c>
      <c r="Z1166" s="23" t="s">
        <v>4112</v>
      </c>
      <c r="AA1166" s="29">
        <f t="shared" si="18"/>
        <v>1</v>
      </c>
      <c r="AB1166" s="22" t="s">
        <v>4113</v>
      </c>
      <c r="AC1166" s="22" t="s">
        <v>317</v>
      </c>
      <c r="AD1166" s="22" t="s">
        <v>4114</v>
      </c>
      <c r="AE1166" s="22" t="s">
        <v>3916</v>
      </c>
      <c r="AF1166" s="23" t="s">
        <v>3901</v>
      </c>
      <c r="AG1166" s="23" t="s">
        <v>1579</v>
      </c>
    </row>
    <row r="1167" spans="1:33" s="20" customFormat="1" ht="63" customHeight="1" x14ac:dyDescent="0.2">
      <c r="A1167" s="21" t="s">
        <v>3890</v>
      </c>
      <c r="B1167" s="22">
        <v>77101604</v>
      </c>
      <c r="C1167" s="23" t="s">
        <v>4115</v>
      </c>
      <c r="D1167" s="24">
        <v>43040</v>
      </c>
      <c r="E1167" s="23" t="s">
        <v>1346</v>
      </c>
      <c r="F1167" s="23" t="s">
        <v>448</v>
      </c>
      <c r="G1167" s="23" t="s">
        <v>352</v>
      </c>
      <c r="H1167" s="25">
        <v>54276652</v>
      </c>
      <c r="I1167" s="25">
        <v>54276652</v>
      </c>
      <c r="J1167" s="23" t="s">
        <v>49</v>
      </c>
      <c r="K1167" s="23" t="s">
        <v>346</v>
      </c>
      <c r="L1167" s="22" t="s">
        <v>3892</v>
      </c>
      <c r="M1167" s="22" t="s">
        <v>800</v>
      </c>
      <c r="N1167" s="21" t="s">
        <v>3893</v>
      </c>
      <c r="O1167" s="26" t="s">
        <v>3894</v>
      </c>
      <c r="P1167" s="23" t="s">
        <v>3911</v>
      </c>
      <c r="Q1167" s="23" t="s">
        <v>3912</v>
      </c>
      <c r="R1167" s="23" t="s">
        <v>3913</v>
      </c>
      <c r="S1167" s="23" t="s">
        <v>3914</v>
      </c>
      <c r="T1167" s="23">
        <v>34020204</v>
      </c>
      <c r="U1167" s="22" t="s">
        <v>3915</v>
      </c>
      <c r="V1167" s="22" t="s">
        <v>4116</v>
      </c>
      <c r="W1167" s="27" t="s">
        <v>45</v>
      </c>
      <c r="X1167" s="28">
        <v>43039</v>
      </c>
      <c r="Y1167" s="23" t="s">
        <v>45</v>
      </c>
      <c r="Z1167" s="23" t="s">
        <v>4116</v>
      </c>
      <c r="AA1167" s="29">
        <f t="shared" si="18"/>
        <v>1</v>
      </c>
      <c r="AB1167" s="22" t="s">
        <v>4117</v>
      </c>
      <c r="AC1167" s="22" t="s">
        <v>317</v>
      </c>
      <c r="AD1167" s="22" t="s">
        <v>4118</v>
      </c>
      <c r="AE1167" s="22" t="s">
        <v>3916</v>
      </c>
      <c r="AF1167" s="23" t="s">
        <v>3901</v>
      </c>
      <c r="AG1167" s="23" t="s">
        <v>1579</v>
      </c>
    </row>
    <row r="1168" spans="1:33" s="20" customFormat="1" ht="63" customHeight="1" x14ac:dyDescent="0.2">
      <c r="A1168" s="21" t="s">
        <v>3890</v>
      </c>
      <c r="B1168" s="22">
        <v>77101604</v>
      </c>
      <c r="C1168" s="23" t="s">
        <v>4119</v>
      </c>
      <c r="D1168" s="24">
        <v>43040</v>
      </c>
      <c r="E1168" s="23" t="s">
        <v>1346</v>
      </c>
      <c r="F1168" s="23" t="s">
        <v>448</v>
      </c>
      <c r="G1168" s="23" t="s">
        <v>352</v>
      </c>
      <c r="H1168" s="25">
        <v>54276652</v>
      </c>
      <c r="I1168" s="25">
        <v>54276652</v>
      </c>
      <c r="J1168" s="23" t="s">
        <v>49</v>
      </c>
      <c r="K1168" s="23" t="s">
        <v>346</v>
      </c>
      <c r="L1168" s="22" t="s">
        <v>3892</v>
      </c>
      <c r="M1168" s="22" t="s">
        <v>800</v>
      </c>
      <c r="N1168" s="21" t="s">
        <v>3893</v>
      </c>
      <c r="O1168" s="26" t="s">
        <v>3894</v>
      </c>
      <c r="P1168" s="23" t="s">
        <v>3911</v>
      </c>
      <c r="Q1168" s="23" t="s">
        <v>3912</v>
      </c>
      <c r="R1168" s="23" t="s">
        <v>3913</v>
      </c>
      <c r="S1168" s="23" t="s">
        <v>3914</v>
      </c>
      <c r="T1168" s="23">
        <v>34020204</v>
      </c>
      <c r="U1168" s="22" t="s">
        <v>3915</v>
      </c>
      <c r="V1168" s="22" t="s">
        <v>4120</v>
      </c>
      <c r="W1168" s="27" t="s">
        <v>45</v>
      </c>
      <c r="X1168" s="28">
        <v>43048</v>
      </c>
      <c r="Y1168" s="23" t="s">
        <v>45</v>
      </c>
      <c r="Z1168" s="23" t="s">
        <v>4120</v>
      </c>
      <c r="AA1168" s="29">
        <f t="shared" si="18"/>
        <v>1</v>
      </c>
      <c r="AB1168" s="22" t="s">
        <v>4121</v>
      </c>
      <c r="AC1168" s="22" t="s">
        <v>317</v>
      </c>
      <c r="AD1168" s="22" t="s">
        <v>4122</v>
      </c>
      <c r="AE1168" s="22" t="s">
        <v>3916</v>
      </c>
      <c r="AF1168" s="23" t="s">
        <v>3901</v>
      </c>
      <c r="AG1168" s="23" t="s">
        <v>1579</v>
      </c>
    </row>
    <row r="1169" spans="1:33" s="20" customFormat="1" ht="63" customHeight="1" x14ac:dyDescent="0.2">
      <c r="A1169" s="21" t="s">
        <v>3890</v>
      </c>
      <c r="B1169" s="22">
        <v>77101604</v>
      </c>
      <c r="C1169" s="23" t="s">
        <v>4123</v>
      </c>
      <c r="D1169" s="24">
        <v>43252</v>
      </c>
      <c r="E1169" s="23" t="s">
        <v>817</v>
      </c>
      <c r="F1169" s="23" t="s">
        <v>448</v>
      </c>
      <c r="G1169" s="23" t="s">
        <v>352</v>
      </c>
      <c r="H1169" s="25">
        <v>350000000</v>
      </c>
      <c r="I1169" s="25">
        <v>350000000</v>
      </c>
      <c r="J1169" s="23" t="s">
        <v>347</v>
      </c>
      <c r="K1169" s="23" t="s">
        <v>45</v>
      </c>
      <c r="L1169" s="22" t="s">
        <v>3892</v>
      </c>
      <c r="M1169" s="22" t="s">
        <v>800</v>
      </c>
      <c r="N1169" s="21" t="s">
        <v>3893</v>
      </c>
      <c r="O1169" s="26" t="s">
        <v>3894</v>
      </c>
      <c r="P1169" s="23" t="s">
        <v>3911</v>
      </c>
      <c r="Q1169" s="23" t="s">
        <v>3912</v>
      </c>
      <c r="R1169" s="23" t="s">
        <v>3913</v>
      </c>
      <c r="S1169" s="23" t="s">
        <v>3914</v>
      </c>
      <c r="T1169" s="23">
        <v>34020204</v>
      </c>
      <c r="U1169" s="22" t="s">
        <v>3915</v>
      </c>
      <c r="V1169" s="22"/>
      <c r="W1169" s="27"/>
      <c r="X1169" s="28"/>
      <c r="Y1169" s="23"/>
      <c r="Z1169" s="23"/>
      <c r="AA1169" s="29" t="str">
        <f t="shared" si="18"/>
        <v/>
      </c>
      <c r="AB1169" s="22"/>
      <c r="AC1169" s="22"/>
      <c r="AD1169" s="22"/>
      <c r="AE1169" s="22" t="s">
        <v>4124</v>
      </c>
      <c r="AF1169" s="23" t="s">
        <v>3901</v>
      </c>
      <c r="AG1169" s="23" t="s">
        <v>1579</v>
      </c>
    </row>
    <row r="1170" spans="1:33" s="20" customFormat="1" ht="63" customHeight="1" x14ac:dyDescent="0.2">
      <c r="A1170" s="21" t="s">
        <v>3890</v>
      </c>
      <c r="B1170" s="22">
        <v>77101703</v>
      </c>
      <c r="C1170" s="23" t="s">
        <v>4125</v>
      </c>
      <c r="D1170" s="24">
        <v>43252</v>
      </c>
      <c r="E1170" s="23" t="s">
        <v>817</v>
      </c>
      <c r="F1170" s="23" t="s">
        <v>448</v>
      </c>
      <c r="G1170" s="23" t="s">
        <v>352</v>
      </c>
      <c r="H1170" s="25">
        <v>101281203</v>
      </c>
      <c r="I1170" s="25">
        <v>101281203</v>
      </c>
      <c r="J1170" s="23" t="s">
        <v>347</v>
      </c>
      <c r="K1170" s="23" t="s">
        <v>45</v>
      </c>
      <c r="L1170" s="22" t="s">
        <v>3892</v>
      </c>
      <c r="M1170" s="22" t="s">
        <v>800</v>
      </c>
      <c r="N1170" s="21" t="s">
        <v>3893</v>
      </c>
      <c r="O1170" s="26" t="s">
        <v>3894</v>
      </c>
      <c r="P1170" s="23" t="s">
        <v>4126</v>
      </c>
      <c r="Q1170" s="23" t="s">
        <v>4127</v>
      </c>
      <c r="R1170" s="23" t="s">
        <v>4125</v>
      </c>
      <c r="S1170" s="23" t="s">
        <v>4128</v>
      </c>
      <c r="T1170" s="23">
        <v>34020301</v>
      </c>
      <c r="U1170" s="22" t="s">
        <v>4129</v>
      </c>
      <c r="V1170" s="22"/>
      <c r="W1170" s="27"/>
      <c r="X1170" s="28"/>
      <c r="Y1170" s="23"/>
      <c r="Z1170" s="23"/>
      <c r="AA1170" s="29" t="str">
        <f t="shared" si="18"/>
        <v/>
      </c>
      <c r="AB1170" s="22"/>
      <c r="AC1170" s="22"/>
      <c r="AD1170" s="22"/>
      <c r="AE1170" s="22" t="s">
        <v>4130</v>
      </c>
      <c r="AF1170" s="23" t="s">
        <v>3901</v>
      </c>
      <c r="AG1170" s="23" t="s">
        <v>1579</v>
      </c>
    </row>
    <row r="1171" spans="1:33" s="20" customFormat="1" ht="63" customHeight="1" x14ac:dyDescent="0.2">
      <c r="A1171" s="21" t="s">
        <v>3890</v>
      </c>
      <c r="B1171" s="22">
        <v>80101602</v>
      </c>
      <c r="C1171" s="23" t="s">
        <v>4131</v>
      </c>
      <c r="D1171" s="24">
        <v>43160</v>
      </c>
      <c r="E1171" s="23" t="s">
        <v>817</v>
      </c>
      <c r="F1171" s="23" t="s">
        <v>533</v>
      </c>
      <c r="G1171" s="23" t="s">
        <v>352</v>
      </c>
      <c r="H1171" s="25">
        <v>200000000</v>
      </c>
      <c r="I1171" s="25">
        <v>200000000</v>
      </c>
      <c r="J1171" s="23" t="s">
        <v>347</v>
      </c>
      <c r="K1171" s="23" t="s">
        <v>45</v>
      </c>
      <c r="L1171" s="22" t="s">
        <v>3892</v>
      </c>
      <c r="M1171" s="22" t="s">
        <v>800</v>
      </c>
      <c r="N1171" s="21" t="s">
        <v>3893</v>
      </c>
      <c r="O1171" s="26" t="s">
        <v>3894</v>
      </c>
      <c r="P1171" s="23" t="s">
        <v>4126</v>
      </c>
      <c r="Q1171" s="23" t="s">
        <v>4132</v>
      </c>
      <c r="R1171" s="23" t="s">
        <v>4125</v>
      </c>
      <c r="S1171" s="23" t="s">
        <v>4128</v>
      </c>
      <c r="T1171" s="23">
        <v>34020302</v>
      </c>
      <c r="U1171" s="22" t="s">
        <v>4133</v>
      </c>
      <c r="V1171" s="22"/>
      <c r="W1171" s="27"/>
      <c r="X1171" s="28"/>
      <c r="Y1171" s="23"/>
      <c r="Z1171" s="23"/>
      <c r="AA1171" s="29" t="str">
        <f t="shared" si="18"/>
        <v/>
      </c>
      <c r="AB1171" s="22"/>
      <c r="AC1171" s="22"/>
      <c r="AD1171" s="22"/>
      <c r="AE1171" s="22" t="s">
        <v>4134</v>
      </c>
      <c r="AF1171" s="23" t="s">
        <v>3901</v>
      </c>
      <c r="AG1171" s="23" t="s">
        <v>1579</v>
      </c>
    </row>
    <row r="1172" spans="1:33" s="20" customFormat="1" ht="63" customHeight="1" x14ac:dyDescent="0.2">
      <c r="A1172" s="21" t="s">
        <v>3890</v>
      </c>
      <c r="B1172" s="22">
        <v>77101604</v>
      </c>
      <c r="C1172" s="23" t="s">
        <v>4135</v>
      </c>
      <c r="D1172" s="24">
        <v>43252</v>
      </c>
      <c r="E1172" s="23" t="s">
        <v>817</v>
      </c>
      <c r="F1172" s="23" t="s">
        <v>448</v>
      </c>
      <c r="G1172" s="23" t="s">
        <v>352</v>
      </c>
      <c r="H1172" s="25">
        <v>225000000</v>
      </c>
      <c r="I1172" s="25">
        <v>225000000</v>
      </c>
      <c r="J1172" s="23" t="s">
        <v>347</v>
      </c>
      <c r="K1172" s="23" t="s">
        <v>45</v>
      </c>
      <c r="L1172" s="22" t="s">
        <v>3892</v>
      </c>
      <c r="M1172" s="22" t="s">
        <v>800</v>
      </c>
      <c r="N1172" s="21" t="s">
        <v>3893</v>
      </c>
      <c r="O1172" s="26" t="s">
        <v>3894</v>
      </c>
      <c r="P1172" s="23" t="s">
        <v>3904</v>
      </c>
      <c r="Q1172" s="23" t="s">
        <v>4136</v>
      </c>
      <c r="R1172" s="23" t="s">
        <v>3906</v>
      </c>
      <c r="S1172" s="23" t="s">
        <v>3907</v>
      </c>
      <c r="T1172" s="23">
        <v>34020106</v>
      </c>
      <c r="U1172" s="22" t="s">
        <v>4137</v>
      </c>
      <c r="V1172" s="22"/>
      <c r="W1172" s="27"/>
      <c r="X1172" s="28"/>
      <c r="Y1172" s="23"/>
      <c r="Z1172" s="23"/>
      <c r="AA1172" s="29" t="str">
        <f t="shared" si="18"/>
        <v/>
      </c>
      <c r="AB1172" s="22"/>
      <c r="AC1172" s="22"/>
      <c r="AD1172" s="22"/>
      <c r="AE1172" s="22" t="s">
        <v>4138</v>
      </c>
      <c r="AF1172" s="23" t="s">
        <v>3901</v>
      </c>
      <c r="AG1172" s="23" t="s">
        <v>1579</v>
      </c>
    </row>
    <row r="1173" spans="1:33" s="20" customFormat="1" ht="63" customHeight="1" x14ac:dyDescent="0.2">
      <c r="A1173" s="21" t="s">
        <v>3890</v>
      </c>
      <c r="B1173" s="22">
        <v>77101604</v>
      </c>
      <c r="C1173" s="23" t="s">
        <v>4139</v>
      </c>
      <c r="D1173" s="24">
        <v>43132</v>
      </c>
      <c r="E1173" s="23" t="s">
        <v>4140</v>
      </c>
      <c r="F1173" s="23" t="s">
        <v>362</v>
      </c>
      <c r="G1173" s="23" t="s">
        <v>352</v>
      </c>
      <c r="H1173" s="25">
        <v>75000000</v>
      </c>
      <c r="I1173" s="25">
        <v>75000000</v>
      </c>
      <c r="J1173" s="23" t="s">
        <v>347</v>
      </c>
      <c r="K1173" s="23" t="s">
        <v>45</v>
      </c>
      <c r="L1173" s="22" t="s">
        <v>3892</v>
      </c>
      <c r="M1173" s="22" t="s">
        <v>800</v>
      </c>
      <c r="N1173" s="21" t="s">
        <v>3893</v>
      </c>
      <c r="O1173" s="26" t="s">
        <v>3894</v>
      </c>
      <c r="P1173" s="23" t="s">
        <v>3904</v>
      </c>
      <c r="Q1173" s="23" t="s">
        <v>4141</v>
      </c>
      <c r="R1173" s="23" t="s">
        <v>3906</v>
      </c>
      <c r="S1173" s="23" t="s">
        <v>3907</v>
      </c>
      <c r="T1173" s="23">
        <v>34020103</v>
      </c>
      <c r="U1173" s="22" t="s">
        <v>4142</v>
      </c>
      <c r="V1173" s="22">
        <v>7509</v>
      </c>
      <c r="W1173" s="27">
        <v>18801</v>
      </c>
      <c r="X1173" s="28">
        <v>43019</v>
      </c>
      <c r="Y1173" s="23" t="s">
        <v>45</v>
      </c>
      <c r="Z1173" s="23">
        <v>4600007586</v>
      </c>
      <c r="AA1173" s="29">
        <f t="shared" si="18"/>
        <v>1</v>
      </c>
      <c r="AB1173" s="22" t="s">
        <v>4143</v>
      </c>
      <c r="AC1173" s="22" t="s">
        <v>317</v>
      </c>
      <c r="AD1173" s="22"/>
      <c r="AE1173" s="22" t="s">
        <v>4144</v>
      </c>
      <c r="AF1173" s="23" t="s">
        <v>3901</v>
      </c>
      <c r="AG1173" s="23" t="s">
        <v>1579</v>
      </c>
    </row>
    <row r="1174" spans="1:33" s="20" customFormat="1" ht="63" customHeight="1" x14ac:dyDescent="0.2">
      <c r="A1174" s="21" t="s">
        <v>3890</v>
      </c>
      <c r="B1174" s="22">
        <v>77101703</v>
      </c>
      <c r="C1174" s="23" t="s">
        <v>4145</v>
      </c>
      <c r="D1174" s="24">
        <v>43160</v>
      </c>
      <c r="E1174" s="23" t="s">
        <v>817</v>
      </c>
      <c r="F1174" s="23" t="s">
        <v>780</v>
      </c>
      <c r="G1174" s="23" t="s">
        <v>352</v>
      </c>
      <c r="H1174" s="25">
        <v>60000000</v>
      </c>
      <c r="I1174" s="25">
        <v>60000000</v>
      </c>
      <c r="J1174" s="23" t="s">
        <v>347</v>
      </c>
      <c r="K1174" s="23" t="s">
        <v>45</v>
      </c>
      <c r="L1174" s="22" t="s">
        <v>3892</v>
      </c>
      <c r="M1174" s="22" t="s">
        <v>800</v>
      </c>
      <c r="N1174" s="21" t="s">
        <v>3893</v>
      </c>
      <c r="O1174" s="26" t="s">
        <v>3894</v>
      </c>
      <c r="P1174" s="23" t="s">
        <v>3911</v>
      </c>
      <c r="Q1174" s="23" t="s">
        <v>4146</v>
      </c>
      <c r="R1174" s="23" t="s">
        <v>3913</v>
      </c>
      <c r="S1174" s="23" t="s">
        <v>3914</v>
      </c>
      <c r="T1174" s="23">
        <v>34020206</v>
      </c>
      <c r="U1174" s="22" t="s">
        <v>4147</v>
      </c>
      <c r="V1174" s="22"/>
      <c r="W1174" s="27"/>
      <c r="X1174" s="28"/>
      <c r="Y1174" s="23"/>
      <c r="Z1174" s="23"/>
      <c r="AA1174" s="29" t="str">
        <f t="shared" si="18"/>
        <v/>
      </c>
      <c r="AB1174" s="22"/>
      <c r="AC1174" s="22"/>
      <c r="AD1174" s="22"/>
      <c r="AE1174" s="22" t="s">
        <v>4148</v>
      </c>
      <c r="AF1174" s="23" t="s">
        <v>3901</v>
      </c>
      <c r="AG1174" s="23" t="s">
        <v>1579</v>
      </c>
    </row>
    <row r="1175" spans="1:33" s="20" customFormat="1" ht="63" customHeight="1" x14ac:dyDescent="0.2">
      <c r="A1175" s="21" t="s">
        <v>3890</v>
      </c>
      <c r="B1175" s="22">
        <v>77101703</v>
      </c>
      <c r="C1175" s="23" t="s">
        <v>4149</v>
      </c>
      <c r="D1175" s="24">
        <v>43160</v>
      </c>
      <c r="E1175" s="23" t="s">
        <v>345</v>
      </c>
      <c r="F1175" s="23" t="s">
        <v>780</v>
      </c>
      <c r="G1175" s="23" t="s">
        <v>352</v>
      </c>
      <c r="H1175" s="25">
        <v>70000000</v>
      </c>
      <c r="I1175" s="25">
        <v>70000000</v>
      </c>
      <c r="J1175" s="23" t="s">
        <v>347</v>
      </c>
      <c r="K1175" s="23" t="s">
        <v>45</v>
      </c>
      <c r="L1175" s="22" t="s">
        <v>3892</v>
      </c>
      <c r="M1175" s="22" t="s">
        <v>800</v>
      </c>
      <c r="N1175" s="21" t="s">
        <v>3893</v>
      </c>
      <c r="O1175" s="26" t="s">
        <v>3894</v>
      </c>
      <c r="P1175" s="23" t="s">
        <v>3911</v>
      </c>
      <c r="Q1175" s="23" t="s">
        <v>4146</v>
      </c>
      <c r="R1175" s="23" t="s">
        <v>3913</v>
      </c>
      <c r="S1175" s="23" t="s">
        <v>3914</v>
      </c>
      <c r="T1175" s="23">
        <v>34020206</v>
      </c>
      <c r="U1175" s="22" t="s">
        <v>4147</v>
      </c>
      <c r="V1175" s="22"/>
      <c r="W1175" s="27"/>
      <c r="X1175" s="28"/>
      <c r="Y1175" s="23"/>
      <c r="Z1175" s="23"/>
      <c r="AA1175" s="29" t="str">
        <f t="shared" si="18"/>
        <v/>
      </c>
      <c r="AB1175" s="22"/>
      <c r="AC1175" s="22"/>
      <c r="AD1175" s="22"/>
      <c r="AE1175" s="22" t="s">
        <v>4148</v>
      </c>
      <c r="AF1175" s="23" t="s">
        <v>3901</v>
      </c>
      <c r="AG1175" s="23" t="s">
        <v>1579</v>
      </c>
    </row>
    <row r="1176" spans="1:33" s="20" customFormat="1" ht="63" customHeight="1" x14ac:dyDescent="0.2">
      <c r="A1176" s="21" t="s">
        <v>3890</v>
      </c>
      <c r="B1176" s="22">
        <v>77101703</v>
      </c>
      <c r="C1176" s="23" t="s">
        <v>4150</v>
      </c>
      <c r="D1176" s="24">
        <v>43252</v>
      </c>
      <c r="E1176" s="23" t="s">
        <v>817</v>
      </c>
      <c r="F1176" s="23" t="s">
        <v>448</v>
      </c>
      <c r="G1176" s="23" t="s">
        <v>352</v>
      </c>
      <c r="H1176" s="25">
        <v>40000000</v>
      </c>
      <c r="I1176" s="25">
        <v>40000000</v>
      </c>
      <c r="J1176" s="23" t="s">
        <v>347</v>
      </c>
      <c r="K1176" s="23" t="s">
        <v>45</v>
      </c>
      <c r="L1176" s="22" t="s">
        <v>3892</v>
      </c>
      <c r="M1176" s="22" t="s">
        <v>800</v>
      </c>
      <c r="N1176" s="21" t="s">
        <v>3893</v>
      </c>
      <c r="O1176" s="26" t="s">
        <v>3894</v>
      </c>
      <c r="P1176" s="23" t="s">
        <v>3911</v>
      </c>
      <c r="Q1176" s="23" t="s">
        <v>4146</v>
      </c>
      <c r="R1176" s="23" t="s">
        <v>3913</v>
      </c>
      <c r="S1176" s="23" t="s">
        <v>3914</v>
      </c>
      <c r="T1176" s="23">
        <v>34020206</v>
      </c>
      <c r="U1176" s="22" t="s">
        <v>4147</v>
      </c>
      <c r="V1176" s="22"/>
      <c r="W1176" s="27"/>
      <c r="X1176" s="28"/>
      <c r="Y1176" s="23"/>
      <c r="Z1176" s="23"/>
      <c r="AA1176" s="29" t="str">
        <f t="shared" si="18"/>
        <v/>
      </c>
      <c r="AB1176" s="22"/>
      <c r="AC1176" s="22"/>
      <c r="AD1176" s="22"/>
      <c r="AE1176" s="22" t="s">
        <v>4148</v>
      </c>
      <c r="AF1176" s="23" t="s">
        <v>3901</v>
      </c>
      <c r="AG1176" s="23" t="s">
        <v>1579</v>
      </c>
    </row>
    <row r="1177" spans="1:33" s="20" customFormat="1" ht="63" customHeight="1" x14ac:dyDescent="0.2">
      <c r="A1177" s="21" t="s">
        <v>3890</v>
      </c>
      <c r="B1177" s="22">
        <v>77101703</v>
      </c>
      <c r="C1177" s="23" t="s">
        <v>4151</v>
      </c>
      <c r="D1177" s="24">
        <v>43252</v>
      </c>
      <c r="E1177" s="23" t="s">
        <v>817</v>
      </c>
      <c r="F1177" s="23" t="s">
        <v>448</v>
      </c>
      <c r="G1177" s="23" t="s">
        <v>352</v>
      </c>
      <c r="H1177" s="25">
        <v>75000000</v>
      </c>
      <c r="I1177" s="25">
        <v>75000000</v>
      </c>
      <c r="J1177" s="23" t="s">
        <v>347</v>
      </c>
      <c r="K1177" s="23" t="s">
        <v>45</v>
      </c>
      <c r="L1177" s="22" t="s">
        <v>3892</v>
      </c>
      <c r="M1177" s="22" t="s">
        <v>800</v>
      </c>
      <c r="N1177" s="21" t="s">
        <v>3893</v>
      </c>
      <c r="O1177" s="26" t="s">
        <v>3894</v>
      </c>
      <c r="P1177" s="23" t="s">
        <v>3911</v>
      </c>
      <c r="Q1177" s="23" t="s">
        <v>4146</v>
      </c>
      <c r="R1177" s="23" t="s">
        <v>3913</v>
      </c>
      <c r="S1177" s="23" t="s">
        <v>3914</v>
      </c>
      <c r="T1177" s="23">
        <v>34020206</v>
      </c>
      <c r="U1177" s="22" t="s">
        <v>4147</v>
      </c>
      <c r="V1177" s="22"/>
      <c r="W1177" s="27"/>
      <c r="X1177" s="28"/>
      <c r="Y1177" s="23"/>
      <c r="Z1177" s="23"/>
      <c r="AA1177" s="29" t="str">
        <f t="shared" si="18"/>
        <v/>
      </c>
      <c r="AB1177" s="22"/>
      <c r="AC1177" s="22"/>
      <c r="AD1177" s="22"/>
      <c r="AE1177" s="22" t="s">
        <v>3900</v>
      </c>
      <c r="AF1177" s="23" t="s">
        <v>3901</v>
      </c>
      <c r="AG1177" s="23" t="s">
        <v>1579</v>
      </c>
    </row>
    <row r="1178" spans="1:33" s="20" customFormat="1" ht="63" customHeight="1" x14ac:dyDescent="0.2">
      <c r="A1178" s="21" t="s">
        <v>3890</v>
      </c>
      <c r="B1178" s="22">
        <v>77101604</v>
      </c>
      <c r="C1178" s="23" t="s">
        <v>4152</v>
      </c>
      <c r="D1178" s="24">
        <v>43252</v>
      </c>
      <c r="E1178" s="23" t="s">
        <v>817</v>
      </c>
      <c r="F1178" s="23" t="s">
        <v>448</v>
      </c>
      <c r="G1178" s="23" t="s">
        <v>352</v>
      </c>
      <c r="H1178" s="25">
        <v>20000000</v>
      </c>
      <c r="I1178" s="25">
        <v>20000000</v>
      </c>
      <c r="J1178" s="23" t="s">
        <v>347</v>
      </c>
      <c r="K1178" s="23" t="s">
        <v>45</v>
      </c>
      <c r="L1178" s="22" t="s">
        <v>3892</v>
      </c>
      <c r="M1178" s="22" t="s">
        <v>800</v>
      </c>
      <c r="N1178" s="21" t="s">
        <v>3893</v>
      </c>
      <c r="O1178" s="26" t="s">
        <v>3894</v>
      </c>
      <c r="P1178" s="23" t="s">
        <v>3911</v>
      </c>
      <c r="Q1178" s="23" t="s">
        <v>4153</v>
      </c>
      <c r="R1178" s="23" t="s">
        <v>3913</v>
      </c>
      <c r="S1178" s="23" t="s">
        <v>3914</v>
      </c>
      <c r="T1178" s="23">
        <v>34020208</v>
      </c>
      <c r="U1178" s="22" t="s">
        <v>4154</v>
      </c>
      <c r="V1178" s="22"/>
      <c r="W1178" s="27"/>
      <c r="X1178" s="28"/>
      <c r="Y1178" s="23"/>
      <c r="Z1178" s="23"/>
      <c r="AA1178" s="29" t="str">
        <f t="shared" si="18"/>
        <v/>
      </c>
      <c r="AB1178" s="22"/>
      <c r="AC1178" s="22"/>
      <c r="AD1178" s="22"/>
      <c r="AE1178" s="22" t="s">
        <v>4134</v>
      </c>
      <c r="AF1178" s="23" t="s">
        <v>3901</v>
      </c>
      <c r="AG1178" s="23" t="s">
        <v>1579</v>
      </c>
    </row>
    <row r="1179" spans="1:33" s="20" customFormat="1" ht="63" customHeight="1" x14ac:dyDescent="0.2">
      <c r="A1179" s="21" t="s">
        <v>3890</v>
      </c>
      <c r="B1179" s="22">
        <v>77101604</v>
      </c>
      <c r="C1179" s="23" t="s">
        <v>4155</v>
      </c>
      <c r="D1179" s="24">
        <v>43282</v>
      </c>
      <c r="E1179" s="23" t="s">
        <v>817</v>
      </c>
      <c r="F1179" s="23" t="s">
        <v>448</v>
      </c>
      <c r="G1179" s="23" t="s">
        <v>352</v>
      </c>
      <c r="H1179" s="25">
        <v>96281203</v>
      </c>
      <c r="I1179" s="25">
        <v>96281203</v>
      </c>
      <c r="J1179" s="23" t="s">
        <v>347</v>
      </c>
      <c r="K1179" s="23" t="s">
        <v>45</v>
      </c>
      <c r="L1179" s="22" t="s">
        <v>3892</v>
      </c>
      <c r="M1179" s="22" t="s">
        <v>800</v>
      </c>
      <c r="N1179" s="21" t="s">
        <v>3893</v>
      </c>
      <c r="O1179" s="26" t="s">
        <v>3894</v>
      </c>
      <c r="P1179" s="23" t="s">
        <v>3911</v>
      </c>
      <c r="Q1179" s="23" t="s">
        <v>4156</v>
      </c>
      <c r="R1179" s="23" t="s">
        <v>3913</v>
      </c>
      <c r="S1179" s="23" t="s">
        <v>3914</v>
      </c>
      <c r="T1179" s="23">
        <v>34020202</v>
      </c>
      <c r="U1179" s="22" t="s">
        <v>4157</v>
      </c>
      <c r="V1179" s="22"/>
      <c r="W1179" s="27"/>
      <c r="X1179" s="28"/>
      <c r="Y1179" s="23"/>
      <c r="Z1179" s="23"/>
      <c r="AA1179" s="29" t="str">
        <f t="shared" si="18"/>
        <v/>
      </c>
      <c r="AB1179" s="22"/>
      <c r="AC1179" s="22"/>
      <c r="AD1179" s="22"/>
      <c r="AE1179" s="22" t="s">
        <v>4158</v>
      </c>
      <c r="AF1179" s="23" t="s">
        <v>3901</v>
      </c>
      <c r="AG1179" s="23" t="s">
        <v>1579</v>
      </c>
    </row>
    <row r="1180" spans="1:33" s="20" customFormat="1" ht="63" customHeight="1" x14ac:dyDescent="0.2">
      <c r="A1180" s="21" t="s">
        <v>3890</v>
      </c>
      <c r="B1180" s="22">
        <v>77111603</v>
      </c>
      <c r="C1180" s="23" t="s">
        <v>4159</v>
      </c>
      <c r="D1180" s="24">
        <v>43282</v>
      </c>
      <c r="E1180" s="23" t="s">
        <v>342</v>
      </c>
      <c r="F1180" s="23" t="s">
        <v>448</v>
      </c>
      <c r="G1180" s="23" t="s">
        <v>352</v>
      </c>
      <c r="H1180" s="25">
        <v>99330187</v>
      </c>
      <c r="I1180" s="25">
        <v>99330187</v>
      </c>
      <c r="J1180" s="23" t="s">
        <v>347</v>
      </c>
      <c r="K1180" s="23" t="s">
        <v>45</v>
      </c>
      <c r="L1180" s="22" t="s">
        <v>3892</v>
      </c>
      <c r="M1180" s="22" t="s">
        <v>800</v>
      </c>
      <c r="N1180" s="21" t="s">
        <v>3893</v>
      </c>
      <c r="O1180" s="26" t="s">
        <v>3894</v>
      </c>
      <c r="P1180" s="23" t="s">
        <v>3911</v>
      </c>
      <c r="Q1180" s="23" t="s">
        <v>4160</v>
      </c>
      <c r="R1180" s="23" t="s">
        <v>3913</v>
      </c>
      <c r="S1180" s="23" t="s">
        <v>3914</v>
      </c>
      <c r="T1180" s="23">
        <v>34020201</v>
      </c>
      <c r="U1180" s="22" t="s">
        <v>4161</v>
      </c>
      <c r="V1180" s="22"/>
      <c r="W1180" s="27"/>
      <c r="X1180" s="28"/>
      <c r="Y1180" s="23"/>
      <c r="Z1180" s="23"/>
      <c r="AA1180" s="29" t="str">
        <f t="shared" si="18"/>
        <v/>
      </c>
      <c r="AB1180" s="22"/>
      <c r="AC1180" s="22"/>
      <c r="AD1180" s="22"/>
      <c r="AE1180" s="22" t="s">
        <v>4144</v>
      </c>
      <c r="AF1180" s="23" t="s">
        <v>3901</v>
      </c>
      <c r="AG1180" s="23" t="s">
        <v>1579</v>
      </c>
    </row>
    <row r="1181" spans="1:33" s="20" customFormat="1" ht="63" customHeight="1" x14ac:dyDescent="0.2">
      <c r="A1181" s="21" t="s">
        <v>3890</v>
      </c>
      <c r="B1181" s="22">
        <v>77111603</v>
      </c>
      <c r="C1181" s="23" t="s">
        <v>4162</v>
      </c>
      <c r="D1181" s="24">
        <v>43282</v>
      </c>
      <c r="E1181" s="23" t="s">
        <v>342</v>
      </c>
      <c r="F1181" s="23" t="s">
        <v>448</v>
      </c>
      <c r="G1181" s="23" t="s">
        <v>352</v>
      </c>
      <c r="H1181" s="25">
        <v>230000000</v>
      </c>
      <c r="I1181" s="25">
        <v>230000000</v>
      </c>
      <c r="J1181" s="23" t="s">
        <v>347</v>
      </c>
      <c r="K1181" s="23" t="s">
        <v>45</v>
      </c>
      <c r="L1181" s="22" t="s">
        <v>3892</v>
      </c>
      <c r="M1181" s="22" t="s">
        <v>800</v>
      </c>
      <c r="N1181" s="21" t="s">
        <v>3893</v>
      </c>
      <c r="O1181" s="26" t="s">
        <v>3894</v>
      </c>
      <c r="P1181" s="23" t="s">
        <v>3911</v>
      </c>
      <c r="Q1181" s="23" t="s">
        <v>4160</v>
      </c>
      <c r="R1181" s="23" t="s">
        <v>3913</v>
      </c>
      <c r="S1181" s="23" t="s">
        <v>3914</v>
      </c>
      <c r="T1181" s="23">
        <v>34020201</v>
      </c>
      <c r="U1181" s="22" t="s">
        <v>4161</v>
      </c>
      <c r="V1181" s="22"/>
      <c r="W1181" s="27"/>
      <c r="X1181" s="28"/>
      <c r="Y1181" s="23"/>
      <c r="Z1181" s="23"/>
      <c r="AA1181" s="29" t="str">
        <f t="shared" si="18"/>
        <v/>
      </c>
      <c r="AB1181" s="22"/>
      <c r="AC1181" s="22"/>
      <c r="AD1181" s="22"/>
      <c r="AE1181" s="22" t="s">
        <v>4144</v>
      </c>
      <c r="AF1181" s="23" t="s">
        <v>3901</v>
      </c>
      <c r="AG1181" s="23" t="s">
        <v>1579</v>
      </c>
    </row>
    <row r="1182" spans="1:33" s="20" customFormat="1" ht="63" customHeight="1" x14ac:dyDescent="0.2">
      <c r="A1182" s="21" t="s">
        <v>3890</v>
      </c>
      <c r="B1182" s="22">
        <v>90121500</v>
      </c>
      <c r="C1182" s="23" t="s">
        <v>4163</v>
      </c>
      <c r="D1182" s="24">
        <v>43009</v>
      </c>
      <c r="E1182" s="23" t="s">
        <v>1616</v>
      </c>
      <c r="F1182" s="23" t="s">
        <v>353</v>
      </c>
      <c r="G1182" s="23" t="s">
        <v>352</v>
      </c>
      <c r="H1182" s="25">
        <v>35000000</v>
      </c>
      <c r="I1182" s="25">
        <v>30000000</v>
      </c>
      <c r="J1182" s="23" t="s">
        <v>49</v>
      </c>
      <c r="K1182" s="23" t="s">
        <v>346</v>
      </c>
      <c r="L1182" s="22" t="s">
        <v>3892</v>
      </c>
      <c r="M1182" s="22" t="s">
        <v>800</v>
      </c>
      <c r="N1182" s="21" t="s">
        <v>4164</v>
      </c>
      <c r="O1182" s="26" t="s">
        <v>3894</v>
      </c>
      <c r="P1182" s="23"/>
      <c r="Q1182" s="23"/>
      <c r="R1182" s="23"/>
      <c r="S1182" s="23"/>
      <c r="T1182" s="23"/>
      <c r="U1182" s="22"/>
      <c r="V1182" s="22"/>
      <c r="W1182" s="27"/>
      <c r="X1182" s="28"/>
      <c r="Y1182" s="23"/>
      <c r="Z1182" s="23"/>
      <c r="AA1182" s="29" t="str">
        <f t="shared" si="18"/>
        <v/>
      </c>
      <c r="AB1182" s="22"/>
      <c r="AC1182" s="22"/>
      <c r="AD1182" s="22" t="s">
        <v>4165</v>
      </c>
      <c r="AE1182" s="22" t="s">
        <v>4166</v>
      </c>
      <c r="AF1182" s="23" t="s">
        <v>3901</v>
      </c>
      <c r="AG1182" s="23" t="s">
        <v>1579</v>
      </c>
    </row>
    <row r="1183" spans="1:33" s="20" customFormat="1" ht="63" customHeight="1" x14ac:dyDescent="0.2">
      <c r="A1183" s="21" t="s">
        <v>3890</v>
      </c>
      <c r="B1183" s="22">
        <v>80111504</v>
      </c>
      <c r="C1183" s="23" t="s">
        <v>4167</v>
      </c>
      <c r="D1183" s="24">
        <v>43101</v>
      </c>
      <c r="E1183" s="23" t="s">
        <v>341</v>
      </c>
      <c r="F1183" s="23" t="s">
        <v>620</v>
      </c>
      <c r="G1183" s="23" t="s">
        <v>352</v>
      </c>
      <c r="H1183" s="25">
        <v>103718797</v>
      </c>
      <c r="I1183" s="25">
        <v>103718797</v>
      </c>
      <c r="J1183" s="23" t="s">
        <v>347</v>
      </c>
      <c r="K1183" s="23" t="s">
        <v>45</v>
      </c>
      <c r="L1183" s="22" t="s">
        <v>3892</v>
      </c>
      <c r="M1183" s="22" t="s">
        <v>800</v>
      </c>
      <c r="N1183" s="21" t="s">
        <v>3893</v>
      </c>
      <c r="O1183" s="26" t="s">
        <v>3894</v>
      </c>
      <c r="P1183" s="23" t="s">
        <v>3911</v>
      </c>
      <c r="Q1183" s="23" t="s">
        <v>4168</v>
      </c>
      <c r="R1183" s="23" t="s">
        <v>3913</v>
      </c>
      <c r="S1183" s="23" t="s">
        <v>3914</v>
      </c>
      <c r="T1183" s="23">
        <v>34020205</v>
      </c>
      <c r="U1183" s="22" t="s">
        <v>4169</v>
      </c>
      <c r="V1183" s="22"/>
      <c r="W1183" s="27"/>
      <c r="X1183" s="28"/>
      <c r="Y1183" s="23"/>
      <c r="Z1183" s="23"/>
      <c r="AA1183" s="29" t="str">
        <f t="shared" si="18"/>
        <v/>
      </c>
      <c r="AB1183" s="22"/>
      <c r="AC1183" s="22"/>
      <c r="AD1183" s="22" t="s">
        <v>4170</v>
      </c>
      <c r="AE1183" s="22" t="s">
        <v>45</v>
      </c>
      <c r="AF1183" s="23" t="s">
        <v>45</v>
      </c>
      <c r="AG1183" s="23" t="s">
        <v>45</v>
      </c>
    </row>
    <row r="1184" spans="1:33" s="20" customFormat="1" ht="63" customHeight="1" x14ac:dyDescent="0.2">
      <c r="A1184" s="21" t="s">
        <v>3890</v>
      </c>
      <c r="B1184" s="22">
        <v>80111504</v>
      </c>
      <c r="C1184" s="23" t="s">
        <v>4171</v>
      </c>
      <c r="D1184" s="24">
        <v>43101</v>
      </c>
      <c r="E1184" s="23" t="s">
        <v>341</v>
      </c>
      <c r="F1184" s="23" t="s">
        <v>620</v>
      </c>
      <c r="G1184" s="23" t="s">
        <v>352</v>
      </c>
      <c r="H1184" s="25">
        <v>103718797</v>
      </c>
      <c r="I1184" s="25">
        <v>103718797</v>
      </c>
      <c r="J1184" s="23" t="s">
        <v>347</v>
      </c>
      <c r="K1184" s="23" t="s">
        <v>45</v>
      </c>
      <c r="L1184" s="22" t="s">
        <v>3892</v>
      </c>
      <c r="M1184" s="22" t="s">
        <v>800</v>
      </c>
      <c r="N1184" s="21" t="s">
        <v>3893</v>
      </c>
      <c r="O1184" s="26" t="s">
        <v>3894</v>
      </c>
      <c r="P1184" s="23" t="s">
        <v>3911</v>
      </c>
      <c r="Q1184" s="23" t="s">
        <v>4146</v>
      </c>
      <c r="R1184" s="23" t="s">
        <v>3913</v>
      </c>
      <c r="S1184" s="23" t="s">
        <v>3914</v>
      </c>
      <c r="T1184" s="23">
        <v>34020206</v>
      </c>
      <c r="U1184" s="22" t="s">
        <v>4147</v>
      </c>
      <c r="V1184" s="22"/>
      <c r="W1184" s="27"/>
      <c r="X1184" s="28"/>
      <c r="Y1184" s="23"/>
      <c r="Z1184" s="23"/>
      <c r="AA1184" s="29" t="str">
        <f t="shared" si="18"/>
        <v/>
      </c>
      <c r="AB1184" s="22"/>
      <c r="AC1184" s="22"/>
      <c r="AD1184" s="22" t="s">
        <v>4170</v>
      </c>
      <c r="AE1184" s="22" t="s">
        <v>45</v>
      </c>
      <c r="AF1184" s="23" t="s">
        <v>45</v>
      </c>
      <c r="AG1184" s="23" t="s">
        <v>45</v>
      </c>
    </row>
    <row r="1185" spans="1:33" s="20" customFormat="1" ht="63" customHeight="1" x14ac:dyDescent="0.2">
      <c r="A1185" s="21" t="s">
        <v>3890</v>
      </c>
      <c r="B1185" s="22">
        <v>80111504</v>
      </c>
      <c r="C1185" s="23" t="s">
        <v>4172</v>
      </c>
      <c r="D1185" s="24">
        <v>43101</v>
      </c>
      <c r="E1185" s="23" t="s">
        <v>341</v>
      </c>
      <c r="F1185" s="23" t="s">
        <v>620</v>
      </c>
      <c r="G1185" s="23" t="s">
        <v>352</v>
      </c>
      <c r="H1185" s="25">
        <v>103718797</v>
      </c>
      <c r="I1185" s="25">
        <v>103718797</v>
      </c>
      <c r="J1185" s="23" t="s">
        <v>347</v>
      </c>
      <c r="K1185" s="23" t="s">
        <v>45</v>
      </c>
      <c r="L1185" s="22" t="s">
        <v>3892</v>
      </c>
      <c r="M1185" s="22" t="s">
        <v>800</v>
      </c>
      <c r="N1185" s="21" t="s">
        <v>3893</v>
      </c>
      <c r="O1185" s="26" t="s">
        <v>3894</v>
      </c>
      <c r="P1185" s="23" t="s">
        <v>4126</v>
      </c>
      <c r="Q1185" s="23" t="s">
        <v>4127</v>
      </c>
      <c r="R1185" s="23" t="s">
        <v>4125</v>
      </c>
      <c r="S1185" s="23" t="s">
        <v>4128</v>
      </c>
      <c r="T1185" s="23">
        <v>34020301</v>
      </c>
      <c r="U1185" s="22" t="s">
        <v>4129</v>
      </c>
      <c r="V1185" s="22"/>
      <c r="W1185" s="27"/>
      <c r="X1185" s="28"/>
      <c r="Y1185" s="23"/>
      <c r="Z1185" s="23"/>
      <c r="AA1185" s="29" t="str">
        <f t="shared" si="18"/>
        <v/>
      </c>
      <c r="AB1185" s="22"/>
      <c r="AC1185" s="22"/>
      <c r="AD1185" s="22" t="s">
        <v>4170</v>
      </c>
      <c r="AE1185" s="22" t="s">
        <v>45</v>
      </c>
      <c r="AF1185" s="23" t="s">
        <v>45</v>
      </c>
      <c r="AG1185" s="23" t="s">
        <v>45</v>
      </c>
    </row>
    <row r="1186" spans="1:33" s="20" customFormat="1" ht="63" customHeight="1" x14ac:dyDescent="0.2">
      <c r="A1186" s="21" t="s">
        <v>3890</v>
      </c>
      <c r="B1186" s="22">
        <v>80111504</v>
      </c>
      <c r="C1186" s="23" t="s">
        <v>4173</v>
      </c>
      <c r="D1186" s="24">
        <v>43252</v>
      </c>
      <c r="E1186" s="23" t="s">
        <v>817</v>
      </c>
      <c r="F1186" s="23" t="s">
        <v>353</v>
      </c>
      <c r="G1186" s="23" t="s">
        <v>352</v>
      </c>
      <c r="H1186" s="25">
        <v>11951016</v>
      </c>
      <c r="I1186" s="25">
        <v>11951016</v>
      </c>
      <c r="J1186" s="23" t="s">
        <v>347</v>
      </c>
      <c r="K1186" s="23" t="s">
        <v>45</v>
      </c>
      <c r="L1186" s="22" t="s">
        <v>3892</v>
      </c>
      <c r="M1186" s="22" t="s">
        <v>800</v>
      </c>
      <c r="N1186" s="21" t="s">
        <v>3893</v>
      </c>
      <c r="O1186" s="26" t="s">
        <v>3894</v>
      </c>
      <c r="P1186" s="23" t="s">
        <v>3911</v>
      </c>
      <c r="Q1186" s="23" t="s">
        <v>4146</v>
      </c>
      <c r="R1186" s="23" t="s">
        <v>3913</v>
      </c>
      <c r="S1186" s="23" t="s">
        <v>3914</v>
      </c>
      <c r="T1186" s="23">
        <v>34020206</v>
      </c>
      <c r="U1186" s="22" t="s">
        <v>4147</v>
      </c>
      <c r="V1186" s="22"/>
      <c r="W1186" s="27"/>
      <c r="X1186" s="28"/>
      <c r="Y1186" s="23"/>
      <c r="Z1186" s="23"/>
      <c r="AA1186" s="29" t="str">
        <f t="shared" si="18"/>
        <v/>
      </c>
      <c r="AB1186" s="22"/>
      <c r="AC1186" s="22"/>
      <c r="AD1186" s="22" t="s">
        <v>4170</v>
      </c>
      <c r="AE1186" s="22" t="s">
        <v>4174</v>
      </c>
      <c r="AF1186" s="23" t="s">
        <v>3901</v>
      </c>
      <c r="AG1186" s="23" t="s">
        <v>1579</v>
      </c>
    </row>
    <row r="1187" spans="1:33" s="20" customFormat="1" ht="63" customHeight="1" x14ac:dyDescent="0.2">
      <c r="A1187" s="21" t="s">
        <v>3890</v>
      </c>
      <c r="B1187" s="22" t="s">
        <v>4175</v>
      </c>
      <c r="C1187" s="23" t="s">
        <v>4176</v>
      </c>
      <c r="D1187" s="24">
        <v>42775</v>
      </c>
      <c r="E1187" s="23" t="s">
        <v>1369</v>
      </c>
      <c r="F1187" s="23" t="s">
        <v>353</v>
      </c>
      <c r="G1187" s="23" t="s">
        <v>352</v>
      </c>
      <c r="H1187" s="25">
        <v>85000000</v>
      </c>
      <c r="I1187" s="25">
        <v>85000000</v>
      </c>
      <c r="J1187" s="23" t="s">
        <v>347</v>
      </c>
      <c r="K1187" s="23" t="s">
        <v>45</v>
      </c>
      <c r="L1187" s="22" t="s">
        <v>3892</v>
      </c>
      <c r="M1187" s="22" t="s">
        <v>800</v>
      </c>
      <c r="N1187" s="21" t="s">
        <v>3893</v>
      </c>
      <c r="O1187" s="26" t="s">
        <v>3894</v>
      </c>
      <c r="P1187" s="23" t="s">
        <v>4126</v>
      </c>
      <c r="Q1187" s="23" t="s">
        <v>4127</v>
      </c>
      <c r="R1187" s="23" t="s">
        <v>4125</v>
      </c>
      <c r="S1187" s="23" t="s">
        <v>4128</v>
      </c>
      <c r="T1187" s="23">
        <v>34020301</v>
      </c>
      <c r="U1187" s="22" t="s">
        <v>4129</v>
      </c>
      <c r="V1187" s="22"/>
      <c r="W1187" s="27"/>
      <c r="X1187" s="28"/>
      <c r="Y1187" s="23"/>
      <c r="Z1187" s="23"/>
      <c r="AA1187" s="29" t="str">
        <f t="shared" si="18"/>
        <v/>
      </c>
      <c r="AB1187" s="22"/>
      <c r="AC1187" s="22"/>
      <c r="AD1187" s="22" t="s">
        <v>4177</v>
      </c>
      <c r="AE1187" s="22" t="s">
        <v>4174</v>
      </c>
      <c r="AF1187" s="23" t="s">
        <v>3901</v>
      </c>
      <c r="AG1187" s="23" t="s">
        <v>1579</v>
      </c>
    </row>
    <row r="1188" spans="1:33" s="20" customFormat="1" ht="63" customHeight="1" x14ac:dyDescent="0.2">
      <c r="A1188" s="21" t="s">
        <v>3890</v>
      </c>
      <c r="B1188" s="22" t="s">
        <v>4175</v>
      </c>
      <c r="C1188" s="23" t="s">
        <v>4176</v>
      </c>
      <c r="D1188" s="24">
        <v>42775</v>
      </c>
      <c r="E1188" s="23" t="s">
        <v>1369</v>
      </c>
      <c r="F1188" s="23" t="s">
        <v>353</v>
      </c>
      <c r="G1188" s="23" t="s">
        <v>352</v>
      </c>
      <c r="H1188" s="25">
        <v>85000000</v>
      </c>
      <c r="I1188" s="25">
        <v>85000000</v>
      </c>
      <c r="J1188" s="23" t="s">
        <v>347</v>
      </c>
      <c r="K1188" s="23" t="s">
        <v>45</v>
      </c>
      <c r="L1188" s="22" t="s">
        <v>3892</v>
      </c>
      <c r="M1188" s="22" t="s">
        <v>800</v>
      </c>
      <c r="N1188" s="21" t="s">
        <v>3893</v>
      </c>
      <c r="O1188" s="26" t="s">
        <v>3894</v>
      </c>
      <c r="P1188" s="23" t="s">
        <v>3911</v>
      </c>
      <c r="Q1188" s="23" t="s">
        <v>4146</v>
      </c>
      <c r="R1188" s="23" t="s">
        <v>3913</v>
      </c>
      <c r="S1188" s="23" t="s">
        <v>3914</v>
      </c>
      <c r="T1188" s="23">
        <v>34020206</v>
      </c>
      <c r="U1188" s="22" t="s">
        <v>4147</v>
      </c>
      <c r="V1188" s="22"/>
      <c r="W1188" s="27"/>
      <c r="X1188" s="28"/>
      <c r="Y1188" s="23"/>
      <c r="Z1188" s="23"/>
      <c r="AA1188" s="29" t="str">
        <f t="shared" si="18"/>
        <v/>
      </c>
      <c r="AB1188" s="22"/>
      <c r="AC1188" s="22"/>
      <c r="AD1188" s="22" t="s">
        <v>4178</v>
      </c>
      <c r="AE1188" s="22" t="s">
        <v>4174</v>
      </c>
      <c r="AF1188" s="23" t="s">
        <v>3901</v>
      </c>
      <c r="AG1188" s="23" t="s">
        <v>1579</v>
      </c>
    </row>
    <row r="1189" spans="1:33" s="20" customFormat="1" ht="63" customHeight="1" x14ac:dyDescent="0.2">
      <c r="A1189" s="21" t="s">
        <v>3890</v>
      </c>
      <c r="B1189" s="22" t="s">
        <v>45</v>
      </c>
      <c r="C1189" s="23" t="s">
        <v>2752</v>
      </c>
      <c r="D1189" s="24">
        <v>43132</v>
      </c>
      <c r="E1189" s="23" t="s">
        <v>482</v>
      </c>
      <c r="F1189" s="23" t="s">
        <v>348</v>
      </c>
      <c r="G1189" s="23" t="s">
        <v>352</v>
      </c>
      <c r="H1189" s="25">
        <v>15000000</v>
      </c>
      <c r="I1189" s="25">
        <v>15000000</v>
      </c>
      <c r="J1189" s="23" t="s">
        <v>347</v>
      </c>
      <c r="K1189" s="23" t="s">
        <v>45</v>
      </c>
      <c r="L1189" s="22" t="s">
        <v>3892</v>
      </c>
      <c r="M1189" s="22" t="s">
        <v>800</v>
      </c>
      <c r="N1189" s="21" t="s">
        <v>3893</v>
      </c>
      <c r="O1189" s="26" t="s">
        <v>3894</v>
      </c>
      <c r="P1189" s="23" t="s">
        <v>3911</v>
      </c>
      <c r="Q1189" s="23" t="s">
        <v>4146</v>
      </c>
      <c r="R1189" s="23" t="s">
        <v>3913</v>
      </c>
      <c r="S1189" s="23" t="s">
        <v>3914</v>
      </c>
      <c r="T1189" s="23">
        <v>34020206</v>
      </c>
      <c r="U1189" s="22" t="s">
        <v>4147</v>
      </c>
      <c r="V1189" s="22"/>
      <c r="W1189" s="27"/>
      <c r="X1189" s="28"/>
      <c r="Y1189" s="23"/>
      <c r="Z1189" s="23"/>
      <c r="AA1189" s="29" t="str">
        <f t="shared" si="18"/>
        <v/>
      </c>
      <c r="AB1189" s="22"/>
      <c r="AC1189" s="22"/>
      <c r="AD1189" s="22" t="s">
        <v>4179</v>
      </c>
      <c r="AE1189" s="22" t="s">
        <v>4180</v>
      </c>
      <c r="AF1189" s="23" t="s">
        <v>3901</v>
      </c>
      <c r="AG1189" s="23" t="s">
        <v>1579</v>
      </c>
    </row>
    <row r="1190" spans="1:33" s="20" customFormat="1" ht="63" customHeight="1" x14ac:dyDescent="0.2">
      <c r="A1190" s="21" t="s">
        <v>4181</v>
      </c>
      <c r="B1190" s="22">
        <v>93141500</v>
      </c>
      <c r="C1190" s="23" t="s">
        <v>4182</v>
      </c>
      <c r="D1190" s="24">
        <v>43040</v>
      </c>
      <c r="E1190" s="23" t="s">
        <v>4183</v>
      </c>
      <c r="F1190" s="23" t="s">
        <v>353</v>
      </c>
      <c r="G1190" s="23" t="s">
        <v>352</v>
      </c>
      <c r="H1190" s="25">
        <v>2378012965</v>
      </c>
      <c r="I1190" s="25">
        <v>900000000</v>
      </c>
      <c r="J1190" s="23" t="s">
        <v>49</v>
      </c>
      <c r="K1190" s="23" t="s">
        <v>346</v>
      </c>
      <c r="L1190" s="22" t="s">
        <v>4184</v>
      </c>
      <c r="M1190" s="22" t="s">
        <v>4185</v>
      </c>
      <c r="N1190" s="21" t="s">
        <v>4186</v>
      </c>
      <c r="O1190" s="26" t="s">
        <v>4187</v>
      </c>
      <c r="P1190" s="23" t="s">
        <v>4188</v>
      </c>
      <c r="Q1190" s="23" t="s">
        <v>4189</v>
      </c>
      <c r="R1190" s="23" t="s">
        <v>4190</v>
      </c>
      <c r="S1190" s="23" t="s">
        <v>4191</v>
      </c>
      <c r="T1190" s="23" t="s">
        <v>4192</v>
      </c>
      <c r="U1190" s="22" t="s">
        <v>4193</v>
      </c>
      <c r="V1190" s="22">
        <v>7753</v>
      </c>
      <c r="W1190" s="27">
        <v>20917</v>
      </c>
      <c r="X1190" s="28">
        <v>43035</v>
      </c>
      <c r="Y1190" s="23">
        <v>4600007644</v>
      </c>
      <c r="Z1190" s="23">
        <v>4600007644</v>
      </c>
      <c r="AA1190" s="29">
        <f t="shared" si="18"/>
        <v>1</v>
      </c>
      <c r="AB1190" s="22" t="s">
        <v>3671</v>
      </c>
      <c r="AC1190" s="22" t="s">
        <v>317</v>
      </c>
      <c r="AD1190" s="22"/>
      <c r="AE1190" s="22" t="s">
        <v>4194</v>
      </c>
      <c r="AF1190" s="23" t="s">
        <v>47</v>
      </c>
      <c r="AG1190" s="23" t="s">
        <v>4195</v>
      </c>
    </row>
    <row r="1191" spans="1:33" s="20" customFormat="1" ht="63" customHeight="1" x14ac:dyDescent="0.2">
      <c r="A1191" s="21" t="s">
        <v>4181</v>
      </c>
      <c r="B1191" s="22">
        <v>93141500</v>
      </c>
      <c r="C1191" s="23" t="s">
        <v>4182</v>
      </c>
      <c r="D1191" s="24">
        <v>43040</v>
      </c>
      <c r="E1191" s="23" t="s">
        <v>4183</v>
      </c>
      <c r="F1191" s="23" t="s">
        <v>353</v>
      </c>
      <c r="G1191" s="23" t="s">
        <v>352</v>
      </c>
      <c r="H1191" s="25">
        <v>2378012965</v>
      </c>
      <c r="I1191" s="25">
        <v>619980534</v>
      </c>
      <c r="J1191" s="23" t="s">
        <v>49</v>
      </c>
      <c r="K1191" s="23" t="s">
        <v>346</v>
      </c>
      <c r="L1191" s="22" t="s">
        <v>4184</v>
      </c>
      <c r="M1191" s="22" t="s">
        <v>4185</v>
      </c>
      <c r="N1191" s="21" t="s">
        <v>4186</v>
      </c>
      <c r="O1191" s="26" t="s">
        <v>4187</v>
      </c>
      <c r="P1191" s="23" t="s">
        <v>4188</v>
      </c>
      <c r="Q1191" s="23" t="s">
        <v>4189</v>
      </c>
      <c r="R1191" s="23" t="s">
        <v>4190</v>
      </c>
      <c r="S1191" s="23" t="s">
        <v>4191</v>
      </c>
      <c r="T1191" s="23" t="s">
        <v>4192</v>
      </c>
      <c r="U1191" s="22" t="s">
        <v>4193</v>
      </c>
      <c r="V1191" s="22">
        <v>7753</v>
      </c>
      <c r="W1191" s="27">
        <v>20918</v>
      </c>
      <c r="X1191" s="28">
        <v>43035</v>
      </c>
      <c r="Y1191" s="23">
        <v>4600007644</v>
      </c>
      <c r="Z1191" s="23">
        <v>4600007644</v>
      </c>
      <c r="AA1191" s="29">
        <f t="shared" si="18"/>
        <v>1</v>
      </c>
      <c r="AB1191" s="22" t="s">
        <v>3671</v>
      </c>
      <c r="AC1191" s="22" t="s">
        <v>317</v>
      </c>
      <c r="AD1191" s="22"/>
      <c r="AE1191" s="22" t="s">
        <v>4194</v>
      </c>
      <c r="AF1191" s="23" t="s">
        <v>47</v>
      </c>
      <c r="AG1191" s="23" t="s">
        <v>4195</v>
      </c>
    </row>
    <row r="1192" spans="1:33" s="20" customFormat="1" ht="63" customHeight="1" x14ac:dyDescent="0.2">
      <c r="A1192" s="21" t="s">
        <v>4181</v>
      </c>
      <c r="B1192" s="22">
        <v>93141500</v>
      </c>
      <c r="C1192" s="23" t="s">
        <v>4182</v>
      </c>
      <c r="D1192" s="24">
        <v>43040</v>
      </c>
      <c r="E1192" s="23" t="s">
        <v>4183</v>
      </c>
      <c r="F1192" s="23" t="s">
        <v>353</v>
      </c>
      <c r="G1192" s="23" t="s">
        <v>352</v>
      </c>
      <c r="H1192" s="25">
        <v>2378012965</v>
      </c>
      <c r="I1192" s="25">
        <v>200000000</v>
      </c>
      <c r="J1192" s="23" t="s">
        <v>49</v>
      </c>
      <c r="K1192" s="23" t="s">
        <v>346</v>
      </c>
      <c r="L1192" s="22" t="s">
        <v>4184</v>
      </c>
      <c r="M1192" s="22" t="s">
        <v>4185</v>
      </c>
      <c r="N1192" s="21" t="s">
        <v>4186</v>
      </c>
      <c r="O1192" s="26" t="s">
        <v>4187</v>
      </c>
      <c r="P1192" s="23" t="s">
        <v>4188</v>
      </c>
      <c r="Q1192" s="23" t="s">
        <v>4189</v>
      </c>
      <c r="R1192" s="23" t="s">
        <v>4190</v>
      </c>
      <c r="S1192" s="23" t="s">
        <v>4191</v>
      </c>
      <c r="T1192" s="23" t="s">
        <v>4192</v>
      </c>
      <c r="U1192" s="22" t="s">
        <v>4193</v>
      </c>
      <c r="V1192" s="22">
        <v>7753</v>
      </c>
      <c r="W1192" s="27">
        <v>20919</v>
      </c>
      <c r="X1192" s="28">
        <v>43035</v>
      </c>
      <c r="Y1192" s="23">
        <v>4600007644</v>
      </c>
      <c r="Z1192" s="23">
        <v>4600007644</v>
      </c>
      <c r="AA1192" s="29">
        <f t="shared" si="18"/>
        <v>1</v>
      </c>
      <c r="AB1192" s="22" t="s">
        <v>3671</v>
      </c>
      <c r="AC1192" s="22" t="s">
        <v>317</v>
      </c>
      <c r="AD1192" s="22"/>
      <c r="AE1192" s="22" t="s">
        <v>4194</v>
      </c>
      <c r="AF1192" s="23" t="s">
        <v>47</v>
      </c>
      <c r="AG1192" s="23" t="s">
        <v>4195</v>
      </c>
    </row>
    <row r="1193" spans="1:33" s="20" customFormat="1" ht="63" customHeight="1" x14ac:dyDescent="0.2">
      <c r="A1193" s="21" t="s">
        <v>4181</v>
      </c>
      <c r="B1193" s="22">
        <v>93141500</v>
      </c>
      <c r="C1193" s="23" t="s">
        <v>4182</v>
      </c>
      <c r="D1193" s="24">
        <v>43040</v>
      </c>
      <c r="E1193" s="23" t="s">
        <v>4183</v>
      </c>
      <c r="F1193" s="23" t="s">
        <v>353</v>
      </c>
      <c r="G1193" s="23" t="s">
        <v>352</v>
      </c>
      <c r="H1193" s="25">
        <v>2378012965</v>
      </c>
      <c r="I1193" s="25">
        <v>100000000</v>
      </c>
      <c r="J1193" s="23" t="s">
        <v>49</v>
      </c>
      <c r="K1193" s="23" t="s">
        <v>346</v>
      </c>
      <c r="L1193" s="22" t="s">
        <v>4184</v>
      </c>
      <c r="M1193" s="22" t="s">
        <v>4185</v>
      </c>
      <c r="N1193" s="21" t="s">
        <v>4186</v>
      </c>
      <c r="O1193" s="26" t="s">
        <v>4187</v>
      </c>
      <c r="P1193" s="23" t="s">
        <v>4188</v>
      </c>
      <c r="Q1193" s="23" t="s">
        <v>4189</v>
      </c>
      <c r="R1193" s="23" t="s">
        <v>4190</v>
      </c>
      <c r="S1193" s="23" t="s">
        <v>4191</v>
      </c>
      <c r="T1193" s="23" t="s">
        <v>4192</v>
      </c>
      <c r="U1193" s="22" t="s">
        <v>4193</v>
      </c>
      <c r="V1193" s="22">
        <v>7753</v>
      </c>
      <c r="W1193" s="27">
        <v>20920</v>
      </c>
      <c r="X1193" s="28">
        <v>43035</v>
      </c>
      <c r="Y1193" s="23">
        <v>4600007644</v>
      </c>
      <c r="Z1193" s="23">
        <v>4600007644</v>
      </c>
      <c r="AA1193" s="29">
        <f t="shared" si="18"/>
        <v>1</v>
      </c>
      <c r="AB1193" s="22" t="s">
        <v>3671</v>
      </c>
      <c r="AC1193" s="22" t="s">
        <v>317</v>
      </c>
      <c r="AD1193" s="22"/>
      <c r="AE1193" s="22" t="s">
        <v>4194</v>
      </c>
      <c r="AF1193" s="23" t="s">
        <v>47</v>
      </c>
      <c r="AG1193" s="23" t="s">
        <v>4195</v>
      </c>
    </row>
    <row r="1194" spans="1:33" s="20" customFormat="1" ht="63" customHeight="1" x14ac:dyDescent="0.2">
      <c r="A1194" s="21" t="s">
        <v>4181</v>
      </c>
      <c r="B1194" s="22">
        <v>93141500</v>
      </c>
      <c r="C1194" s="23" t="s">
        <v>3219</v>
      </c>
      <c r="D1194" s="24">
        <v>42776</v>
      </c>
      <c r="E1194" s="23" t="s">
        <v>4196</v>
      </c>
      <c r="F1194" s="23" t="s">
        <v>353</v>
      </c>
      <c r="G1194" s="23" t="s">
        <v>352</v>
      </c>
      <c r="H1194" s="25">
        <v>240000000</v>
      </c>
      <c r="I1194" s="25">
        <v>240000000</v>
      </c>
      <c r="J1194" s="23" t="s">
        <v>347</v>
      </c>
      <c r="K1194" s="23" t="s">
        <v>45</v>
      </c>
      <c r="L1194" s="22" t="s">
        <v>4184</v>
      </c>
      <c r="M1194" s="22" t="s">
        <v>4185</v>
      </c>
      <c r="N1194" s="21" t="s">
        <v>4186</v>
      </c>
      <c r="O1194" s="26" t="s">
        <v>4187</v>
      </c>
      <c r="P1194" s="23" t="s">
        <v>4188</v>
      </c>
      <c r="Q1194" s="23" t="s">
        <v>4197</v>
      </c>
      <c r="R1194" s="23" t="s">
        <v>4198</v>
      </c>
      <c r="S1194" s="23" t="s">
        <v>4191</v>
      </c>
      <c r="T1194" s="23" t="s">
        <v>4197</v>
      </c>
      <c r="U1194" s="22" t="s">
        <v>4199</v>
      </c>
      <c r="V1194" s="22">
        <v>6359</v>
      </c>
      <c r="W1194" s="27">
        <v>20355</v>
      </c>
      <c r="X1194" s="28">
        <v>42761</v>
      </c>
      <c r="Y1194" s="23">
        <v>460006243</v>
      </c>
      <c r="Z1194" s="23">
        <v>460006243</v>
      </c>
      <c r="AA1194" s="29">
        <f t="shared" si="18"/>
        <v>1</v>
      </c>
      <c r="AB1194" s="22" t="s">
        <v>3228</v>
      </c>
      <c r="AC1194" s="22" t="s">
        <v>317</v>
      </c>
      <c r="AD1194" s="22" t="s">
        <v>4200</v>
      </c>
      <c r="AE1194" s="22" t="s">
        <v>4201</v>
      </c>
      <c r="AF1194" s="23" t="s">
        <v>47</v>
      </c>
      <c r="AG1194" s="23" t="s">
        <v>4195</v>
      </c>
    </row>
    <row r="1195" spans="1:33" s="20" customFormat="1" ht="63" customHeight="1" x14ac:dyDescent="0.2">
      <c r="A1195" s="21" t="s">
        <v>4181</v>
      </c>
      <c r="B1195" s="22">
        <v>93141500</v>
      </c>
      <c r="C1195" s="23" t="s">
        <v>3152</v>
      </c>
      <c r="D1195" s="24">
        <v>42775</v>
      </c>
      <c r="E1195" s="23" t="s">
        <v>4202</v>
      </c>
      <c r="F1195" s="23" t="s">
        <v>353</v>
      </c>
      <c r="G1195" s="23" t="s">
        <v>352</v>
      </c>
      <c r="H1195" s="25">
        <v>150000000</v>
      </c>
      <c r="I1195" s="25">
        <v>150000000</v>
      </c>
      <c r="J1195" s="23" t="s">
        <v>347</v>
      </c>
      <c r="K1195" s="23" t="s">
        <v>45</v>
      </c>
      <c r="L1195" s="22" t="s">
        <v>4184</v>
      </c>
      <c r="M1195" s="22" t="s">
        <v>4185</v>
      </c>
      <c r="N1195" s="21" t="s">
        <v>4186</v>
      </c>
      <c r="O1195" s="26" t="s">
        <v>4187</v>
      </c>
      <c r="P1195" s="23" t="s">
        <v>4203</v>
      </c>
      <c r="Q1195" s="23" t="s">
        <v>4204</v>
      </c>
      <c r="R1195" s="23" t="s">
        <v>4203</v>
      </c>
      <c r="S1195" s="23" t="s">
        <v>4205</v>
      </c>
      <c r="T1195" s="23" t="s">
        <v>4204</v>
      </c>
      <c r="U1195" s="22" t="s">
        <v>4206</v>
      </c>
      <c r="V1195" s="22">
        <v>6361</v>
      </c>
      <c r="W1195" s="27">
        <v>20398</v>
      </c>
      <c r="X1195" s="28">
        <v>42769</v>
      </c>
      <c r="Y1195" s="23">
        <v>4600006201</v>
      </c>
      <c r="Z1195" s="23">
        <v>4600006201</v>
      </c>
      <c r="AA1195" s="29">
        <f t="shared" si="18"/>
        <v>1</v>
      </c>
      <c r="AB1195" s="22" t="s">
        <v>4207</v>
      </c>
      <c r="AC1195" s="22" t="s">
        <v>3229</v>
      </c>
      <c r="AD1195" s="22" t="s">
        <v>4200</v>
      </c>
      <c r="AE1195" s="22" t="s">
        <v>4201</v>
      </c>
      <c r="AF1195" s="23" t="s">
        <v>47</v>
      </c>
      <c r="AG1195" s="23" t="s">
        <v>3127</v>
      </c>
    </row>
    <row r="1196" spans="1:33" s="20" customFormat="1" ht="63" customHeight="1" x14ac:dyDescent="0.2">
      <c r="A1196" s="21" t="s">
        <v>4181</v>
      </c>
      <c r="B1196" s="22">
        <v>78110000</v>
      </c>
      <c r="C1196" s="23" t="s">
        <v>605</v>
      </c>
      <c r="D1196" s="24">
        <v>43174</v>
      </c>
      <c r="E1196" s="23" t="s">
        <v>340</v>
      </c>
      <c r="F1196" s="23" t="s">
        <v>533</v>
      </c>
      <c r="G1196" s="23" t="s">
        <v>352</v>
      </c>
      <c r="H1196" s="25">
        <v>70000000</v>
      </c>
      <c r="I1196" s="25">
        <v>70000000</v>
      </c>
      <c r="J1196" s="23" t="s">
        <v>347</v>
      </c>
      <c r="K1196" s="23" t="s">
        <v>45</v>
      </c>
      <c r="L1196" s="22" t="s">
        <v>4208</v>
      </c>
      <c r="M1196" s="22" t="s">
        <v>2594</v>
      </c>
      <c r="N1196" s="21" t="s">
        <v>4209</v>
      </c>
      <c r="O1196" s="26" t="s">
        <v>4210</v>
      </c>
      <c r="P1196" s="23" t="s">
        <v>4211</v>
      </c>
      <c r="Q1196" s="23" t="s">
        <v>4212</v>
      </c>
      <c r="R1196" s="23" t="s">
        <v>4211</v>
      </c>
      <c r="S1196" s="23" t="s">
        <v>4213</v>
      </c>
      <c r="T1196" s="23" t="s">
        <v>4214</v>
      </c>
      <c r="U1196" s="22" t="s">
        <v>4215</v>
      </c>
      <c r="V1196" s="22" t="s">
        <v>4216</v>
      </c>
      <c r="W1196" s="27">
        <v>20791</v>
      </c>
      <c r="X1196" s="28">
        <v>43102</v>
      </c>
      <c r="Y1196" s="23"/>
      <c r="Z1196" s="23"/>
      <c r="AA1196" s="29">
        <f t="shared" si="18"/>
        <v>0.33</v>
      </c>
      <c r="AB1196" s="22"/>
      <c r="AC1196" s="22" t="s">
        <v>313</v>
      </c>
      <c r="AD1196" s="22" t="s">
        <v>4217</v>
      </c>
      <c r="AE1196" s="22" t="s">
        <v>4218</v>
      </c>
      <c r="AF1196" s="23" t="s">
        <v>47</v>
      </c>
      <c r="AG1196" s="23" t="s">
        <v>3127</v>
      </c>
    </row>
    <row r="1197" spans="1:33" s="20" customFormat="1" ht="63" customHeight="1" x14ac:dyDescent="0.2">
      <c r="A1197" s="21" t="s">
        <v>4181</v>
      </c>
      <c r="B1197" s="22">
        <v>78110000</v>
      </c>
      <c r="C1197" s="23" t="s">
        <v>605</v>
      </c>
      <c r="D1197" s="24">
        <v>42775</v>
      </c>
      <c r="E1197" s="23" t="s">
        <v>341</v>
      </c>
      <c r="F1197" s="23" t="s">
        <v>533</v>
      </c>
      <c r="G1197" s="23" t="s">
        <v>352</v>
      </c>
      <c r="H1197" s="25">
        <v>28910837</v>
      </c>
      <c r="I1197" s="25">
        <v>24574212</v>
      </c>
      <c r="J1197" s="23" t="s">
        <v>49</v>
      </c>
      <c r="K1197" s="23" t="s">
        <v>346</v>
      </c>
      <c r="L1197" s="22" t="s">
        <v>4208</v>
      </c>
      <c r="M1197" s="22" t="s">
        <v>2594</v>
      </c>
      <c r="N1197" s="21" t="s">
        <v>4209</v>
      </c>
      <c r="O1197" s="26" t="s">
        <v>4210</v>
      </c>
      <c r="P1197" s="23" t="s">
        <v>4203</v>
      </c>
      <c r="Q1197" s="23" t="s">
        <v>4204</v>
      </c>
      <c r="R1197" s="23" t="s">
        <v>4203</v>
      </c>
      <c r="S1197" s="23" t="s">
        <v>4205</v>
      </c>
      <c r="T1197" s="23" t="s">
        <v>4204</v>
      </c>
      <c r="U1197" s="22" t="s">
        <v>4206</v>
      </c>
      <c r="V1197" s="22">
        <v>6310</v>
      </c>
      <c r="W1197" s="27">
        <v>20795</v>
      </c>
      <c r="X1197" s="28">
        <v>42754</v>
      </c>
      <c r="Y1197" s="23">
        <v>4600006701</v>
      </c>
      <c r="Z1197" s="23">
        <v>4600006701</v>
      </c>
      <c r="AA1197" s="29">
        <f t="shared" si="18"/>
        <v>1</v>
      </c>
      <c r="AB1197" s="22" t="s">
        <v>4219</v>
      </c>
      <c r="AC1197" s="22" t="s">
        <v>317</v>
      </c>
      <c r="AD1197" s="22" t="s">
        <v>4217</v>
      </c>
      <c r="AE1197" s="22" t="s">
        <v>4218</v>
      </c>
      <c r="AF1197" s="23" t="s">
        <v>47</v>
      </c>
      <c r="AG1197" s="23" t="s">
        <v>3127</v>
      </c>
    </row>
    <row r="1198" spans="1:33" s="20" customFormat="1" ht="63" customHeight="1" x14ac:dyDescent="0.2">
      <c r="A1198" s="21" t="s">
        <v>4181</v>
      </c>
      <c r="B1198" s="22">
        <v>93141500</v>
      </c>
      <c r="C1198" s="23" t="s">
        <v>4220</v>
      </c>
      <c r="D1198" s="24">
        <v>43110</v>
      </c>
      <c r="E1198" s="23" t="s">
        <v>343</v>
      </c>
      <c r="F1198" s="23" t="s">
        <v>353</v>
      </c>
      <c r="G1198" s="23" t="s">
        <v>352</v>
      </c>
      <c r="H1198" s="25">
        <v>36000000</v>
      </c>
      <c r="I1198" s="25">
        <v>36000000</v>
      </c>
      <c r="J1198" s="23" t="s">
        <v>347</v>
      </c>
      <c r="K1198" s="23" t="s">
        <v>45</v>
      </c>
      <c r="L1198" s="22" t="s">
        <v>4221</v>
      </c>
      <c r="M1198" s="22" t="s">
        <v>4222</v>
      </c>
      <c r="N1198" s="21" t="s">
        <v>4209</v>
      </c>
      <c r="O1198" s="26" t="s">
        <v>4223</v>
      </c>
      <c r="P1198" s="23" t="s">
        <v>4188</v>
      </c>
      <c r="Q1198" s="23" t="s">
        <v>4224</v>
      </c>
      <c r="R1198" s="23" t="s">
        <v>4198</v>
      </c>
      <c r="S1198" s="23" t="s">
        <v>4191</v>
      </c>
      <c r="T1198" s="23" t="s">
        <v>4224</v>
      </c>
      <c r="U1198" s="22" t="s">
        <v>4225</v>
      </c>
      <c r="V1198" s="22">
        <v>7326</v>
      </c>
      <c r="W1198" s="27">
        <v>20260</v>
      </c>
      <c r="X1198" s="28">
        <v>42941</v>
      </c>
      <c r="Y1198" s="23">
        <v>4600007059</v>
      </c>
      <c r="Z1198" s="23">
        <v>4600007059</v>
      </c>
      <c r="AA1198" s="29">
        <f t="shared" si="18"/>
        <v>1</v>
      </c>
      <c r="AB1198" s="22" t="s">
        <v>2996</v>
      </c>
      <c r="AC1198" s="22" t="s">
        <v>317</v>
      </c>
      <c r="AD1198" s="22" t="s">
        <v>4226</v>
      </c>
      <c r="AE1198" s="22" t="s">
        <v>4227</v>
      </c>
      <c r="AF1198" s="23" t="s">
        <v>47</v>
      </c>
      <c r="AG1198" s="23" t="s">
        <v>3127</v>
      </c>
    </row>
    <row r="1199" spans="1:33" s="20" customFormat="1" ht="63" customHeight="1" x14ac:dyDescent="0.2">
      <c r="A1199" s="21" t="s">
        <v>4181</v>
      </c>
      <c r="B1199" s="22">
        <v>93141500</v>
      </c>
      <c r="C1199" s="23" t="s">
        <v>4228</v>
      </c>
      <c r="D1199" s="24">
        <v>43313</v>
      </c>
      <c r="E1199" s="23" t="s">
        <v>343</v>
      </c>
      <c r="F1199" s="23" t="s">
        <v>353</v>
      </c>
      <c r="G1199" s="23" t="s">
        <v>352</v>
      </c>
      <c r="H1199" s="25">
        <v>36000000</v>
      </c>
      <c r="I1199" s="25">
        <v>36000000</v>
      </c>
      <c r="J1199" s="23" t="s">
        <v>347</v>
      </c>
      <c r="K1199" s="23" t="s">
        <v>45</v>
      </c>
      <c r="L1199" s="22" t="s">
        <v>4221</v>
      </c>
      <c r="M1199" s="22" t="s">
        <v>4222</v>
      </c>
      <c r="N1199" s="21" t="s">
        <v>4209</v>
      </c>
      <c r="O1199" s="26" t="s">
        <v>4223</v>
      </c>
      <c r="P1199" s="23" t="s">
        <v>4188</v>
      </c>
      <c r="Q1199" s="23" t="s">
        <v>4224</v>
      </c>
      <c r="R1199" s="23" t="s">
        <v>4198</v>
      </c>
      <c r="S1199" s="23" t="s">
        <v>4191</v>
      </c>
      <c r="T1199" s="23" t="s">
        <v>4224</v>
      </c>
      <c r="U1199" s="22" t="s">
        <v>4225</v>
      </c>
      <c r="V1199" s="22"/>
      <c r="W1199" s="27">
        <v>20845</v>
      </c>
      <c r="X1199" s="28"/>
      <c r="Y1199" s="23"/>
      <c r="Z1199" s="23"/>
      <c r="AA1199" s="29">
        <f t="shared" si="18"/>
        <v>0</v>
      </c>
      <c r="AB1199" s="22"/>
      <c r="AC1199" s="22" t="s">
        <v>313</v>
      </c>
      <c r="AD1199" s="22" t="s">
        <v>4226</v>
      </c>
      <c r="AE1199" s="22" t="s">
        <v>4227</v>
      </c>
      <c r="AF1199" s="23" t="s">
        <v>47</v>
      </c>
      <c r="AG1199" s="23" t="s">
        <v>3127</v>
      </c>
    </row>
    <row r="1200" spans="1:33" s="20" customFormat="1" ht="63" customHeight="1" x14ac:dyDescent="0.2">
      <c r="A1200" s="21" t="s">
        <v>4181</v>
      </c>
      <c r="B1200" s="22">
        <v>86110000</v>
      </c>
      <c r="C1200" s="23" t="s">
        <v>4229</v>
      </c>
      <c r="D1200" s="24">
        <v>43191</v>
      </c>
      <c r="E1200" s="23" t="s">
        <v>343</v>
      </c>
      <c r="F1200" s="23" t="s">
        <v>533</v>
      </c>
      <c r="G1200" s="23" t="s">
        <v>352</v>
      </c>
      <c r="H1200" s="25">
        <v>83445254</v>
      </c>
      <c r="I1200" s="25">
        <v>83445254</v>
      </c>
      <c r="J1200" s="23" t="s">
        <v>347</v>
      </c>
      <c r="K1200" s="23" t="s">
        <v>45</v>
      </c>
      <c r="L1200" s="22" t="s">
        <v>4230</v>
      </c>
      <c r="M1200" s="22" t="s">
        <v>2594</v>
      </c>
      <c r="N1200" s="21" t="s">
        <v>4231</v>
      </c>
      <c r="O1200" s="26" t="s">
        <v>4232</v>
      </c>
      <c r="P1200" s="23" t="s">
        <v>4203</v>
      </c>
      <c r="Q1200" s="23" t="s">
        <v>4233</v>
      </c>
      <c r="R1200" s="23" t="s">
        <v>4203</v>
      </c>
      <c r="S1200" s="23" t="s">
        <v>4205</v>
      </c>
      <c r="T1200" s="23" t="s">
        <v>4233</v>
      </c>
      <c r="U1200" s="22" t="s">
        <v>4234</v>
      </c>
      <c r="V1200" s="22"/>
      <c r="W1200" s="27">
        <v>20846</v>
      </c>
      <c r="X1200" s="28"/>
      <c r="Y1200" s="23"/>
      <c r="Z1200" s="23"/>
      <c r="AA1200" s="29">
        <f t="shared" si="18"/>
        <v>0</v>
      </c>
      <c r="AB1200" s="22"/>
      <c r="AC1200" s="22" t="s">
        <v>313</v>
      </c>
      <c r="AD1200" s="22"/>
      <c r="AE1200" s="22" t="s">
        <v>4235</v>
      </c>
      <c r="AF1200" s="23" t="s">
        <v>47</v>
      </c>
      <c r="AG1200" s="23" t="s">
        <v>3127</v>
      </c>
    </row>
    <row r="1201" spans="1:33" s="20" customFormat="1" ht="63" customHeight="1" x14ac:dyDescent="0.2">
      <c r="A1201" s="21" t="s">
        <v>4181</v>
      </c>
      <c r="B1201" s="22">
        <v>86110000</v>
      </c>
      <c r="C1201" s="23" t="s">
        <v>4236</v>
      </c>
      <c r="D1201" s="24">
        <v>43221</v>
      </c>
      <c r="E1201" s="23" t="s">
        <v>2390</v>
      </c>
      <c r="F1201" s="23" t="s">
        <v>677</v>
      </c>
      <c r="G1201" s="23" t="s">
        <v>352</v>
      </c>
      <c r="H1201" s="25">
        <v>1080000000</v>
      </c>
      <c r="I1201" s="25">
        <v>1080000000</v>
      </c>
      <c r="J1201" s="23" t="s">
        <v>347</v>
      </c>
      <c r="K1201" s="23" t="s">
        <v>45</v>
      </c>
      <c r="L1201" s="22" t="s">
        <v>4237</v>
      </c>
      <c r="M1201" s="22" t="s">
        <v>4238</v>
      </c>
      <c r="N1201" s="21" t="s">
        <v>4239</v>
      </c>
      <c r="O1201" s="26" t="s">
        <v>4240</v>
      </c>
      <c r="P1201" s="23" t="s">
        <v>4241</v>
      </c>
      <c r="Q1201" s="23" t="s">
        <v>4242</v>
      </c>
      <c r="R1201" s="23" t="s">
        <v>4241</v>
      </c>
      <c r="S1201" s="23" t="s">
        <v>4243</v>
      </c>
      <c r="T1201" s="23" t="s">
        <v>4242</v>
      </c>
      <c r="U1201" s="22" t="s">
        <v>4244</v>
      </c>
      <c r="V1201" s="22"/>
      <c r="W1201" s="27">
        <v>21112</v>
      </c>
      <c r="X1201" s="28"/>
      <c r="Y1201" s="23"/>
      <c r="Z1201" s="23"/>
      <c r="AA1201" s="29">
        <f t="shared" si="18"/>
        <v>0</v>
      </c>
      <c r="AB1201" s="22"/>
      <c r="AC1201" s="22" t="s">
        <v>313</v>
      </c>
      <c r="AD1201" s="22"/>
      <c r="AE1201" s="22" t="s">
        <v>4245</v>
      </c>
      <c r="AF1201" s="23" t="s">
        <v>47</v>
      </c>
      <c r="AG1201" s="23" t="s">
        <v>3127</v>
      </c>
    </row>
    <row r="1202" spans="1:33" s="20" customFormat="1" ht="63" customHeight="1" x14ac:dyDescent="0.2">
      <c r="A1202" s="21" t="s">
        <v>4181</v>
      </c>
      <c r="B1202" s="22">
        <v>93141500</v>
      </c>
      <c r="C1202" s="23" t="s">
        <v>4246</v>
      </c>
      <c r="D1202" s="24">
        <v>43221</v>
      </c>
      <c r="E1202" s="23" t="s">
        <v>2366</v>
      </c>
      <c r="F1202" s="23" t="s">
        <v>1102</v>
      </c>
      <c r="G1202" s="23" t="s">
        <v>352</v>
      </c>
      <c r="H1202" s="25">
        <v>100000000</v>
      </c>
      <c r="I1202" s="25">
        <v>100000000</v>
      </c>
      <c r="J1202" s="23" t="s">
        <v>347</v>
      </c>
      <c r="K1202" s="23" t="s">
        <v>45</v>
      </c>
      <c r="L1202" s="22" t="s">
        <v>4247</v>
      </c>
      <c r="M1202" s="22" t="s">
        <v>46</v>
      </c>
      <c r="N1202" s="21" t="s">
        <v>4248</v>
      </c>
      <c r="O1202" s="26" t="s">
        <v>4249</v>
      </c>
      <c r="P1202" s="23" t="s">
        <v>4241</v>
      </c>
      <c r="Q1202" s="23" t="s">
        <v>4250</v>
      </c>
      <c r="R1202" s="23" t="s">
        <v>4241</v>
      </c>
      <c r="S1202" s="23" t="s">
        <v>4243</v>
      </c>
      <c r="T1202" s="23" t="s">
        <v>4250</v>
      </c>
      <c r="U1202" s="22" t="s">
        <v>4251</v>
      </c>
      <c r="V1202" s="22"/>
      <c r="W1202" s="27">
        <v>20923</v>
      </c>
      <c r="X1202" s="28"/>
      <c r="Y1202" s="23"/>
      <c r="Z1202" s="23"/>
      <c r="AA1202" s="29">
        <f t="shared" si="18"/>
        <v>0</v>
      </c>
      <c r="AB1202" s="22"/>
      <c r="AC1202" s="22" t="s">
        <v>313</v>
      </c>
      <c r="AD1202" s="22"/>
      <c r="AE1202" s="22" t="s">
        <v>4252</v>
      </c>
      <c r="AF1202" s="23" t="s">
        <v>47</v>
      </c>
      <c r="AG1202" s="23" t="s">
        <v>3127</v>
      </c>
    </row>
    <row r="1203" spans="1:33" s="20" customFormat="1" ht="63" customHeight="1" x14ac:dyDescent="0.2">
      <c r="A1203" s="21" t="s">
        <v>4181</v>
      </c>
      <c r="B1203" s="22">
        <v>86110000</v>
      </c>
      <c r="C1203" s="23" t="s">
        <v>4253</v>
      </c>
      <c r="D1203" s="24">
        <v>43221</v>
      </c>
      <c r="E1203" s="23" t="s">
        <v>2366</v>
      </c>
      <c r="F1203" s="23" t="s">
        <v>533</v>
      </c>
      <c r="G1203" s="23" t="s">
        <v>352</v>
      </c>
      <c r="H1203" s="25">
        <v>500000000</v>
      </c>
      <c r="I1203" s="25">
        <v>500000000</v>
      </c>
      <c r="J1203" s="23" t="s">
        <v>347</v>
      </c>
      <c r="K1203" s="23" t="s">
        <v>45</v>
      </c>
      <c r="L1203" s="22" t="s">
        <v>4237</v>
      </c>
      <c r="M1203" s="22" t="s">
        <v>4238</v>
      </c>
      <c r="N1203" s="21" t="s">
        <v>4239</v>
      </c>
      <c r="O1203" s="26" t="s">
        <v>4240</v>
      </c>
      <c r="P1203" s="23" t="s">
        <v>4254</v>
      </c>
      <c r="Q1203" s="23" t="s">
        <v>4255</v>
      </c>
      <c r="R1203" s="23" t="s">
        <v>4254</v>
      </c>
      <c r="S1203" s="23" t="s">
        <v>4256</v>
      </c>
      <c r="T1203" s="23" t="s">
        <v>4255</v>
      </c>
      <c r="U1203" s="22" t="s">
        <v>4257</v>
      </c>
      <c r="V1203" s="22"/>
      <c r="W1203" s="27">
        <v>20899</v>
      </c>
      <c r="X1203" s="28"/>
      <c r="Y1203" s="23"/>
      <c r="Z1203" s="23"/>
      <c r="AA1203" s="29">
        <f t="shared" si="18"/>
        <v>0</v>
      </c>
      <c r="AB1203" s="22"/>
      <c r="AC1203" s="22" t="s">
        <v>313</v>
      </c>
      <c r="AD1203" s="22"/>
      <c r="AE1203" s="22" t="s">
        <v>4258</v>
      </c>
      <c r="AF1203" s="23" t="s">
        <v>47</v>
      </c>
      <c r="AG1203" s="23" t="s">
        <v>3127</v>
      </c>
    </row>
    <row r="1204" spans="1:33" s="20" customFormat="1" ht="63" customHeight="1" x14ac:dyDescent="0.2">
      <c r="A1204" s="21" t="s">
        <v>4181</v>
      </c>
      <c r="B1204" s="22">
        <v>93141500</v>
      </c>
      <c r="C1204" s="23" t="s">
        <v>4259</v>
      </c>
      <c r="D1204" s="24">
        <v>43230</v>
      </c>
      <c r="E1204" s="23" t="s">
        <v>340</v>
      </c>
      <c r="F1204" s="23" t="s">
        <v>533</v>
      </c>
      <c r="G1204" s="23" t="s">
        <v>352</v>
      </c>
      <c r="H1204" s="25">
        <v>128000000</v>
      </c>
      <c r="I1204" s="25">
        <v>128000000</v>
      </c>
      <c r="J1204" s="23" t="s">
        <v>347</v>
      </c>
      <c r="K1204" s="23" t="s">
        <v>45</v>
      </c>
      <c r="L1204" s="22" t="s">
        <v>4260</v>
      </c>
      <c r="M1204" s="22" t="s">
        <v>2594</v>
      </c>
      <c r="N1204" s="21" t="s">
        <v>4231</v>
      </c>
      <c r="O1204" s="26" t="s">
        <v>4261</v>
      </c>
      <c r="P1204" s="23" t="s">
        <v>4188</v>
      </c>
      <c r="Q1204" s="23" t="s">
        <v>4262</v>
      </c>
      <c r="R1204" s="23" t="s">
        <v>4198</v>
      </c>
      <c r="S1204" s="23" t="s">
        <v>4191</v>
      </c>
      <c r="T1204" s="23" t="s">
        <v>4262</v>
      </c>
      <c r="U1204" s="22" t="s">
        <v>4263</v>
      </c>
      <c r="V1204" s="22"/>
      <c r="W1204" s="27"/>
      <c r="X1204" s="28"/>
      <c r="Y1204" s="23"/>
      <c r="Z1204" s="23"/>
      <c r="AA1204" s="29" t="str">
        <f t="shared" si="18"/>
        <v/>
      </c>
      <c r="AB1204" s="22"/>
      <c r="AC1204" s="22" t="s">
        <v>313</v>
      </c>
      <c r="AD1204" s="22"/>
      <c r="AE1204" s="22" t="s">
        <v>4264</v>
      </c>
      <c r="AF1204" s="23" t="s">
        <v>47</v>
      </c>
      <c r="AG1204" s="23" t="s">
        <v>3127</v>
      </c>
    </row>
    <row r="1205" spans="1:33" s="20" customFormat="1" ht="63" customHeight="1" x14ac:dyDescent="0.2">
      <c r="A1205" s="21" t="s">
        <v>4181</v>
      </c>
      <c r="B1205" s="22">
        <v>93141500</v>
      </c>
      <c r="C1205" s="23" t="s">
        <v>4265</v>
      </c>
      <c r="D1205" s="24">
        <v>43221</v>
      </c>
      <c r="E1205" s="23" t="s">
        <v>340</v>
      </c>
      <c r="F1205" s="23" t="s">
        <v>780</v>
      </c>
      <c r="G1205" s="23" t="s">
        <v>352</v>
      </c>
      <c r="H1205" s="25">
        <v>50000000</v>
      </c>
      <c r="I1205" s="25">
        <v>50000000</v>
      </c>
      <c r="J1205" s="23" t="s">
        <v>347</v>
      </c>
      <c r="K1205" s="23" t="s">
        <v>45</v>
      </c>
      <c r="L1205" s="22" t="s">
        <v>4237</v>
      </c>
      <c r="M1205" s="22" t="s">
        <v>4238</v>
      </c>
      <c r="N1205" s="21" t="s">
        <v>4239</v>
      </c>
      <c r="O1205" s="26" t="s">
        <v>4240</v>
      </c>
      <c r="P1205" s="23" t="s">
        <v>4266</v>
      </c>
      <c r="Q1205" s="23" t="s">
        <v>4267</v>
      </c>
      <c r="R1205" s="23" t="s">
        <v>4266</v>
      </c>
      <c r="S1205" s="23" t="s">
        <v>4256</v>
      </c>
      <c r="T1205" s="23" t="s">
        <v>4267</v>
      </c>
      <c r="U1205" s="22" t="s">
        <v>4268</v>
      </c>
      <c r="V1205" s="22"/>
      <c r="W1205" s="27">
        <v>20900</v>
      </c>
      <c r="X1205" s="28"/>
      <c r="Y1205" s="23"/>
      <c r="Z1205" s="23"/>
      <c r="AA1205" s="29">
        <f t="shared" si="18"/>
        <v>0</v>
      </c>
      <c r="AB1205" s="22"/>
      <c r="AC1205" s="22" t="s">
        <v>313</v>
      </c>
      <c r="AD1205" s="22"/>
      <c r="AE1205" s="22" t="s">
        <v>4269</v>
      </c>
      <c r="AF1205" s="23" t="s">
        <v>47</v>
      </c>
      <c r="AG1205" s="23" t="s">
        <v>3127</v>
      </c>
    </row>
    <row r="1206" spans="1:33" s="20" customFormat="1" ht="63" customHeight="1" x14ac:dyDescent="0.2">
      <c r="A1206" s="21" t="s">
        <v>4181</v>
      </c>
      <c r="B1206" s="22">
        <v>78111500</v>
      </c>
      <c r="C1206" s="23" t="s">
        <v>4270</v>
      </c>
      <c r="D1206" s="24">
        <v>43011</v>
      </c>
      <c r="E1206" s="23" t="s">
        <v>1616</v>
      </c>
      <c r="F1206" s="23" t="s">
        <v>353</v>
      </c>
      <c r="G1206" s="23" t="s">
        <v>3828</v>
      </c>
      <c r="H1206" s="25">
        <v>40000000</v>
      </c>
      <c r="I1206" s="25" t="e">
        <f>+[11]!Tabla2[[#This Row],[Valor total estimado]]</f>
        <v>#REF!</v>
      </c>
      <c r="J1206" s="23" t="s">
        <v>49</v>
      </c>
      <c r="K1206" s="23" t="s">
        <v>346</v>
      </c>
      <c r="L1206" s="22" t="s">
        <v>4208</v>
      </c>
      <c r="M1206" s="22" t="s">
        <v>2594</v>
      </c>
      <c r="N1206" s="21" t="s">
        <v>4209</v>
      </c>
      <c r="O1206" s="26" t="s">
        <v>4210</v>
      </c>
      <c r="P1206" s="23"/>
      <c r="Q1206" s="23" t="s">
        <v>4271</v>
      </c>
      <c r="R1206" s="23" t="s">
        <v>3828</v>
      </c>
      <c r="S1206" s="23"/>
      <c r="T1206" s="23" t="s">
        <v>4271</v>
      </c>
      <c r="U1206" s="22" t="s">
        <v>4271</v>
      </c>
      <c r="V1206" s="22">
        <v>7506</v>
      </c>
      <c r="W1206" s="27">
        <v>20921</v>
      </c>
      <c r="X1206" s="28">
        <v>43007</v>
      </c>
      <c r="Y1206" s="23">
        <v>43011</v>
      </c>
      <c r="Z1206" s="23">
        <v>4600007506</v>
      </c>
      <c r="AA1206" s="29">
        <f t="shared" si="18"/>
        <v>1</v>
      </c>
      <c r="AB1206" s="22" t="s">
        <v>3804</v>
      </c>
      <c r="AC1206" s="22" t="s">
        <v>317</v>
      </c>
      <c r="AD1206" s="22" t="s">
        <v>4272</v>
      </c>
      <c r="AE1206" s="22" t="s">
        <v>4273</v>
      </c>
      <c r="AF1206" s="23" t="s">
        <v>47</v>
      </c>
      <c r="AG1206" s="23" t="s">
        <v>3127</v>
      </c>
    </row>
    <row r="1207" spans="1:33" s="20" customFormat="1" ht="63" customHeight="1" x14ac:dyDescent="0.2">
      <c r="A1207" s="21" t="s">
        <v>4181</v>
      </c>
      <c r="B1207" s="22">
        <v>93141500</v>
      </c>
      <c r="C1207" s="23" t="s">
        <v>4274</v>
      </c>
      <c r="D1207" s="24">
        <v>43126</v>
      </c>
      <c r="E1207" s="23" t="s">
        <v>1160</v>
      </c>
      <c r="F1207" s="23" t="s">
        <v>353</v>
      </c>
      <c r="G1207" s="23" t="s">
        <v>352</v>
      </c>
      <c r="H1207" s="25">
        <v>50000000</v>
      </c>
      <c r="I1207" s="25">
        <v>50000000</v>
      </c>
      <c r="J1207" s="23" t="s">
        <v>347</v>
      </c>
      <c r="K1207" s="23" t="s">
        <v>45</v>
      </c>
      <c r="L1207" s="22" t="s">
        <v>4208</v>
      </c>
      <c r="M1207" s="22" t="s">
        <v>2594</v>
      </c>
      <c r="N1207" s="21" t="s">
        <v>4209</v>
      </c>
      <c r="O1207" s="26" t="s">
        <v>4210</v>
      </c>
      <c r="P1207" s="23" t="s">
        <v>4241</v>
      </c>
      <c r="Q1207" s="23" t="s">
        <v>4274</v>
      </c>
      <c r="R1207" s="23" t="s">
        <v>4241</v>
      </c>
      <c r="S1207" s="23" t="s">
        <v>4243</v>
      </c>
      <c r="T1207" s="23" t="s">
        <v>4274</v>
      </c>
      <c r="U1207" s="22" t="s">
        <v>4251</v>
      </c>
      <c r="V1207" s="22">
        <v>8047</v>
      </c>
      <c r="W1207" s="27">
        <v>20788</v>
      </c>
      <c r="X1207" s="28">
        <v>43124</v>
      </c>
      <c r="Y1207" s="23">
        <v>43126</v>
      </c>
      <c r="Z1207" s="23">
        <v>4600008032</v>
      </c>
      <c r="AA1207" s="29">
        <f t="shared" si="18"/>
        <v>1</v>
      </c>
      <c r="AB1207" s="22" t="s">
        <v>4275</v>
      </c>
      <c r="AC1207" s="22" t="s">
        <v>325</v>
      </c>
      <c r="AD1207" s="22" t="s">
        <v>4276</v>
      </c>
      <c r="AE1207" s="22" t="s">
        <v>4273</v>
      </c>
      <c r="AF1207" s="23" t="s">
        <v>47</v>
      </c>
      <c r="AG1207" s="23" t="s">
        <v>3127</v>
      </c>
    </row>
    <row r="1208" spans="1:33" s="20" customFormat="1" ht="63" customHeight="1" x14ac:dyDescent="0.2">
      <c r="A1208" s="21" t="s">
        <v>4277</v>
      </c>
      <c r="B1208" s="22" t="s">
        <v>4278</v>
      </c>
      <c r="C1208" s="23" t="s">
        <v>4279</v>
      </c>
      <c r="D1208" s="24">
        <v>42775</v>
      </c>
      <c r="E1208" s="23" t="s">
        <v>4280</v>
      </c>
      <c r="F1208" s="23" t="s">
        <v>353</v>
      </c>
      <c r="G1208" s="23" t="s">
        <v>352</v>
      </c>
      <c r="H1208" s="25">
        <v>150000000</v>
      </c>
      <c r="I1208" s="25">
        <v>30000000</v>
      </c>
      <c r="J1208" s="23" t="s">
        <v>49</v>
      </c>
      <c r="K1208" s="23" t="s">
        <v>346</v>
      </c>
      <c r="L1208" s="22" t="s">
        <v>4281</v>
      </c>
      <c r="M1208" s="22" t="s">
        <v>4282</v>
      </c>
      <c r="N1208" s="21" t="s">
        <v>4283</v>
      </c>
      <c r="O1208" s="26" t="s">
        <v>4284</v>
      </c>
      <c r="P1208" s="23" t="s">
        <v>2597</v>
      </c>
      <c r="Q1208" s="23" t="s">
        <v>4285</v>
      </c>
      <c r="R1208" s="23" t="s">
        <v>4286</v>
      </c>
      <c r="S1208" s="23">
        <v>222125</v>
      </c>
      <c r="T1208" s="23" t="s">
        <v>4287</v>
      </c>
      <c r="U1208" s="22" t="s">
        <v>4288</v>
      </c>
      <c r="V1208" s="22" t="s">
        <v>4289</v>
      </c>
      <c r="W1208" s="27">
        <v>16247</v>
      </c>
      <c r="X1208" s="28">
        <v>42772</v>
      </c>
      <c r="Y1208" s="23" t="s">
        <v>45</v>
      </c>
      <c r="Z1208" s="23">
        <v>4600006243</v>
      </c>
      <c r="AA1208" s="29">
        <f t="shared" si="18"/>
        <v>1</v>
      </c>
      <c r="AB1208" s="22" t="s">
        <v>4290</v>
      </c>
      <c r="AC1208" s="22" t="s">
        <v>317</v>
      </c>
      <c r="AD1208" s="22" t="s">
        <v>4291</v>
      </c>
      <c r="AE1208" s="22" t="s">
        <v>4292</v>
      </c>
      <c r="AF1208" s="23" t="s">
        <v>47</v>
      </c>
      <c r="AG1208" s="23" t="s">
        <v>4293</v>
      </c>
    </row>
    <row r="1209" spans="1:33" s="20" customFormat="1" ht="63" customHeight="1" x14ac:dyDescent="0.2">
      <c r="A1209" s="21" t="s">
        <v>4277</v>
      </c>
      <c r="B1209" s="22" t="s">
        <v>4294</v>
      </c>
      <c r="C1209" s="23" t="s">
        <v>4295</v>
      </c>
      <c r="D1209" s="24">
        <v>42775</v>
      </c>
      <c r="E1209" s="23" t="s">
        <v>4280</v>
      </c>
      <c r="F1209" s="23" t="s">
        <v>504</v>
      </c>
      <c r="G1209" s="23" t="s">
        <v>352</v>
      </c>
      <c r="H1209" s="25">
        <v>70000000</v>
      </c>
      <c r="I1209" s="25">
        <v>70000000</v>
      </c>
      <c r="J1209" s="23" t="s">
        <v>49</v>
      </c>
      <c r="K1209" s="23" t="s">
        <v>346</v>
      </c>
      <c r="L1209" s="22" t="s">
        <v>4281</v>
      </c>
      <c r="M1209" s="22" t="s">
        <v>4282</v>
      </c>
      <c r="N1209" s="21" t="s">
        <v>4283</v>
      </c>
      <c r="O1209" s="26" t="s">
        <v>4284</v>
      </c>
      <c r="P1209" s="23" t="s">
        <v>2597</v>
      </c>
      <c r="Q1209" s="23" t="s">
        <v>4285</v>
      </c>
      <c r="R1209" s="23" t="s">
        <v>4286</v>
      </c>
      <c r="S1209" s="23">
        <v>220149</v>
      </c>
      <c r="T1209" s="23" t="s">
        <v>4287</v>
      </c>
      <c r="U1209" s="22" t="s">
        <v>4288</v>
      </c>
      <c r="V1209" s="22" t="s">
        <v>4296</v>
      </c>
      <c r="W1209" s="27">
        <v>16248</v>
      </c>
      <c r="X1209" s="28">
        <v>42767</v>
      </c>
      <c r="Y1209" s="23" t="s">
        <v>45</v>
      </c>
      <c r="Z1209" s="23">
        <v>4600006201</v>
      </c>
      <c r="AA1209" s="29">
        <f t="shared" si="18"/>
        <v>1</v>
      </c>
      <c r="AB1209" s="22" t="s">
        <v>4297</v>
      </c>
      <c r="AC1209" s="22" t="s">
        <v>317</v>
      </c>
      <c r="AD1209" s="22" t="s">
        <v>4298</v>
      </c>
      <c r="AE1209" s="22" t="s">
        <v>4299</v>
      </c>
      <c r="AF1209" s="23" t="s">
        <v>47</v>
      </c>
      <c r="AG1209" s="23" t="s">
        <v>45</v>
      </c>
    </row>
    <row r="1210" spans="1:33" s="20" customFormat="1" ht="63" customHeight="1" x14ac:dyDescent="0.2">
      <c r="A1210" s="21" t="s">
        <v>4277</v>
      </c>
      <c r="B1210" s="22">
        <v>43231500</v>
      </c>
      <c r="C1210" s="23" t="s">
        <v>4300</v>
      </c>
      <c r="D1210" s="24">
        <v>43252</v>
      </c>
      <c r="E1210" s="23" t="s">
        <v>2633</v>
      </c>
      <c r="F1210" s="23" t="s">
        <v>349</v>
      </c>
      <c r="G1210" s="23" t="s">
        <v>352</v>
      </c>
      <c r="H1210" s="25">
        <f>113984304-17040218</f>
        <v>96944086</v>
      </c>
      <c r="I1210" s="25">
        <f>113984304-17040218</f>
        <v>96944086</v>
      </c>
      <c r="J1210" s="23" t="s">
        <v>347</v>
      </c>
      <c r="K1210" s="23" t="s">
        <v>45</v>
      </c>
      <c r="L1210" s="22" t="s">
        <v>4281</v>
      </c>
      <c r="M1210" s="22" t="s">
        <v>4282</v>
      </c>
      <c r="N1210" s="21" t="s">
        <v>4283</v>
      </c>
      <c r="O1210" s="26" t="s">
        <v>4284</v>
      </c>
      <c r="P1210" s="23" t="s">
        <v>2597</v>
      </c>
      <c r="Q1210" s="23" t="s">
        <v>4285</v>
      </c>
      <c r="R1210" s="23" t="s">
        <v>4286</v>
      </c>
      <c r="S1210" s="23">
        <v>220149</v>
      </c>
      <c r="T1210" s="23" t="s">
        <v>4287</v>
      </c>
      <c r="U1210" s="22" t="s">
        <v>4288</v>
      </c>
      <c r="V1210" s="22" t="s">
        <v>4301</v>
      </c>
      <c r="W1210" s="27" t="s">
        <v>4301</v>
      </c>
      <c r="X1210" s="28"/>
      <c r="Y1210" s="23" t="s">
        <v>4301</v>
      </c>
      <c r="Z1210" s="23" t="s">
        <v>4301</v>
      </c>
      <c r="AA1210" s="29" t="str">
        <f t="shared" si="18"/>
        <v>Información incompleta</v>
      </c>
      <c r="AB1210" s="22" t="s">
        <v>4301</v>
      </c>
      <c r="AC1210" s="22" t="s">
        <v>313</v>
      </c>
      <c r="AD1210" s="22" t="s">
        <v>4302</v>
      </c>
      <c r="AE1210" s="22" t="s">
        <v>4303</v>
      </c>
      <c r="AF1210" s="23" t="s">
        <v>3869</v>
      </c>
      <c r="AG1210" s="23" t="s">
        <v>4304</v>
      </c>
    </row>
    <row r="1211" spans="1:33" s="20" customFormat="1" ht="63" customHeight="1" x14ac:dyDescent="0.2">
      <c r="A1211" s="21" t="s">
        <v>4277</v>
      </c>
      <c r="B1211" s="22">
        <v>43211731</v>
      </c>
      <c r="C1211" s="23" t="s">
        <v>4305</v>
      </c>
      <c r="D1211" s="24">
        <v>43247</v>
      </c>
      <c r="E1211" s="23" t="s">
        <v>2500</v>
      </c>
      <c r="F1211" s="23" t="s">
        <v>837</v>
      </c>
      <c r="G1211" s="23" t="s">
        <v>352</v>
      </c>
      <c r="H1211" s="25">
        <v>16500000</v>
      </c>
      <c r="I1211" s="25">
        <v>16500000</v>
      </c>
      <c r="J1211" s="23" t="s">
        <v>347</v>
      </c>
      <c r="K1211" s="23" t="s">
        <v>45</v>
      </c>
      <c r="L1211" s="22" t="s">
        <v>4281</v>
      </c>
      <c r="M1211" s="22" t="s">
        <v>4282</v>
      </c>
      <c r="N1211" s="21" t="s">
        <v>4283</v>
      </c>
      <c r="O1211" s="26" t="s">
        <v>4284</v>
      </c>
      <c r="P1211" s="23" t="s">
        <v>2597</v>
      </c>
      <c r="Q1211" s="23" t="s">
        <v>4285</v>
      </c>
      <c r="R1211" s="23" t="s">
        <v>4286</v>
      </c>
      <c r="S1211" s="23">
        <v>220149</v>
      </c>
      <c r="T1211" s="23" t="s">
        <v>4287</v>
      </c>
      <c r="U1211" s="22" t="s">
        <v>4288</v>
      </c>
      <c r="V1211" s="22" t="s">
        <v>4301</v>
      </c>
      <c r="W1211" s="27" t="s">
        <v>4301</v>
      </c>
      <c r="X1211" s="28"/>
      <c r="Y1211" s="23" t="s">
        <v>4301</v>
      </c>
      <c r="Z1211" s="23" t="s">
        <v>4301</v>
      </c>
      <c r="AA1211" s="29" t="str">
        <f t="shared" si="18"/>
        <v>Información incompleta</v>
      </c>
      <c r="AB1211" s="22" t="s">
        <v>4301</v>
      </c>
      <c r="AC1211" s="22" t="s">
        <v>313</v>
      </c>
      <c r="AD1211" s="22"/>
      <c r="AE1211" s="22" t="s">
        <v>4306</v>
      </c>
      <c r="AF1211" s="23" t="s">
        <v>47</v>
      </c>
      <c r="AG1211" s="23" t="s">
        <v>4307</v>
      </c>
    </row>
    <row r="1212" spans="1:33" s="20" customFormat="1" ht="63" customHeight="1" x14ac:dyDescent="0.2">
      <c r="A1212" s="21" t="s">
        <v>4277</v>
      </c>
      <c r="B1212" s="22" t="s">
        <v>4308</v>
      </c>
      <c r="C1212" s="23" t="s">
        <v>4309</v>
      </c>
      <c r="D1212" s="24">
        <v>43046</v>
      </c>
      <c r="E1212" s="23" t="s">
        <v>1507</v>
      </c>
      <c r="F1212" s="23" t="s">
        <v>353</v>
      </c>
      <c r="G1212" s="23" t="s">
        <v>352</v>
      </c>
      <c r="H1212" s="25">
        <v>1230432080</v>
      </c>
      <c r="I1212" s="25">
        <v>300000000</v>
      </c>
      <c r="J1212" s="23" t="s">
        <v>49</v>
      </c>
      <c r="K1212" s="23" t="s">
        <v>346</v>
      </c>
      <c r="L1212" s="22" t="s">
        <v>4281</v>
      </c>
      <c r="M1212" s="22" t="s">
        <v>4282</v>
      </c>
      <c r="N1212" s="21" t="s">
        <v>4310</v>
      </c>
      <c r="O1212" s="26" t="s">
        <v>4284</v>
      </c>
      <c r="P1212" s="23" t="s">
        <v>2597</v>
      </c>
      <c r="Q1212" s="23" t="s">
        <v>4311</v>
      </c>
      <c r="R1212" s="23" t="s">
        <v>4287</v>
      </c>
      <c r="S1212" s="23">
        <v>220149</v>
      </c>
      <c r="T1212" s="23" t="s">
        <v>4287</v>
      </c>
      <c r="U1212" s="22" t="s">
        <v>4288</v>
      </c>
      <c r="V1212" s="22" t="s">
        <v>4312</v>
      </c>
      <c r="W1212" s="27">
        <v>19442</v>
      </c>
      <c r="X1212" s="28">
        <v>43049</v>
      </c>
      <c r="Y1212" s="23" t="s">
        <v>45</v>
      </c>
      <c r="Z1212" s="23">
        <v>4600007905</v>
      </c>
      <c r="AA1212" s="29">
        <f t="shared" si="18"/>
        <v>1</v>
      </c>
      <c r="AB1212" s="22" t="s">
        <v>4313</v>
      </c>
      <c r="AC1212" s="22" t="s">
        <v>317</v>
      </c>
      <c r="AD1212" s="22" t="s">
        <v>4314</v>
      </c>
      <c r="AE1212" s="22" t="s">
        <v>4281</v>
      </c>
      <c r="AF1212" s="23" t="s">
        <v>47</v>
      </c>
      <c r="AG1212" s="23" t="s">
        <v>4315</v>
      </c>
    </row>
    <row r="1213" spans="1:33" s="20" customFormat="1" ht="63" customHeight="1" x14ac:dyDescent="0.2">
      <c r="A1213" s="21" t="s">
        <v>4277</v>
      </c>
      <c r="B1213" s="22">
        <v>80141607</v>
      </c>
      <c r="C1213" s="23" t="s">
        <v>4295</v>
      </c>
      <c r="D1213" s="24">
        <v>42775</v>
      </c>
      <c r="E1213" s="23" t="s">
        <v>4280</v>
      </c>
      <c r="F1213" s="23" t="s">
        <v>504</v>
      </c>
      <c r="G1213" s="23" t="s">
        <v>352</v>
      </c>
      <c r="H1213" s="25">
        <v>60000000</v>
      </c>
      <c r="I1213" s="25">
        <v>60000000</v>
      </c>
      <c r="J1213" s="23" t="s">
        <v>49</v>
      </c>
      <c r="K1213" s="23" t="s">
        <v>346</v>
      </c>
      <c r="L1213" s="22" t="s">
        <v>4316</v>
      </c>
      <c r="M1213" s="22" t="s">
        <v>4282</v>
      </c>
      <c r="N1213" s="21" t="s">
        <v>4317</v>
      </c>
      <c r="O1213" s="26" t="s">
        <v>4318</v>
      </c>
      <c r="P1213" s="23" t="s">
        <v>4319</v>
      </c>
      <c r="Q1213" s="23" t="s">
        <v>4320</v>
      </c>
      <c r="R1213" s="23" t="s">
        <v>4321</v>
      </c>
      <c r="S1213" s="23">
        <v>220148</v>
      </c>
      <c r="T1213" s="23" t="s">
        <v>4320</v>
      </c>
      <c r="U1213" s="22" t="s">
        <v>4322</v>
      </c>
      <c r="V1213" s="22" t="s">
        <v>4296</v>
      </c>
      <c r="W1213" s="27">
        <v>16248</v>
      </c>
      <c r="X1213" s="28">
        <v>42767</v>
      </c>
      <c r="Y1213" s="23" t="s">
        <v>45</v>
      </c>
      <c r="Z1213" s="23">
        <v>4600006201</v>
      </c>
      <c r="AA1213" s="29">
        <f t="shared" si="18"/>
        <v>1</v>
      </c>
      <c r="AB1213" s="22" t="s">
        <v>4297</v>
      </c>
      <c r="AC1213" s="22" t="s">
        <v>317</v>
      </c>
      <c r="AD1213" s="22" t="s">
        <v>4323</v>
      </c>
      <c r="AE1213" s="22" t="s">
        <v>4324</v>
      </c>
      <c r="AF1213" s="23" t="s">
        <v>47</v>
      </c>
      <c r="AG1213" s="23" t="s">
        <v>45</v>
      </c>
    </row>
    <row r="1214" spans="1:33" s="20" customFormat="1" ht="63" customHeight="1" x14ac:dyDescent="0.2">
      <c r="A1214" s="21" t="s">
        <v>4277</v>
      </c>
      <c r="B1214" s="22">
        <v>80141607</v>
      </c>
      <c r="C1214" s="23" t="s">
        <v>4295</v>
      </c>
      <c r="D1214" s="24">
        <v>42775</v>
      </c>
      <c r="E1214" s="23" t="s">
        <v>4280</v>
      </c>
      <c r="F1214" s="23" t="s">
        <v>504</v>
      </c>
      <c r="G1214" s="23" t="s">
        <v>352</v>
      </c>
      <c r="H1214" s="25">
        <v>20000000</v>
      </c>
      <c r="I1214" s="25">
        <v>20000000</v>
      </c>
      <c r="J1214" s="23" t="s">
        <v>49</v>
      </c>
      <c r="K1214" s="23" t="s">
        <v>346</v>
      </c>
      <c r="L1214" s="22" t="s">
        <v>4325</v>
      </c>
      <c r="M1214" s="22" t="s">
        <v>4282</v>
      </c>
      <c r="N1214" s="21" t="s">
        <v>4317</v>
      </c>
      <c r="O1214" s="26" t="s">
        <v>4326</v>
      </c>
      <c r="P1214" s="23" t="s">
        <v>4327</v>
      </c>
      <c r="Q1214" s="23" t="s">
        <v>4328</v>
      </c>
      <c r="R1214" s="23" t="s">
        <v>4329</v>
      </c>
      <c r="S1214" s="23">
        <v>220109</v>
      </c>
      <c r="T1214" s="23" t="s">
        <v>4330</v>
      </c>
      <c r="U1214" s="22" t="s">
        <v>4322</v>
      </c>
      <c r="V1214" s="22" t="s">
        <v>4296</v>
      </c>
      <c r="W1214" s="27">
        <v>16248</v>
      </c>
      <c r="X1214" s="28">
        <v>42767</v>
      </c>
      <c r="Y1214" s="23" t="s">
        <v>45</v>
      </c>
      <c r="Z1214" s="23">
        <v>4600006201</v>
      </c>
      <c r="AA1214" s="29">
        <f t="shared" si="18"/>
        <v>1</v>
      </c>
      <c r="AB1214" s="22" t="s">
        <v>4297</v>
      </c>
      <c r="AC1214" s="22" t="s">
        <v>317</v>
      </c>
      <c r="AD1214" s="22" t="s">
        <v>4331</v>
      </c>
      <c r="AE1214" s="22" t="s">
        <v>4324</v>
      </c>
      <c r="AF1214" s="23" t="s">
        <v>47</v>
      </c>
      <c r="AG1214" s="23" t="s">
        <v>45</v>
      </c>
    </row>
    <row r="1215" spans="1:33" s="20" customFormat="1" ht="63" customHeight="1" x14ac:dyDescent="0.2">
      <c r="A1215" s="21" t="s">
        <v>4277</v>
      </c>
      <c r="B1215" s="22">
        <v>80141607</v>
      </c>
      <c r="C1215" s="23" t="s">
        <v>4332</v>
      </c>
      <c r="D1215" s="24">
        <v>43221</v>
      </c>
      <c r="E1215" s="23" t="s">
        <v>1775</v>
      </c>
      <c r="F1215" s="23" t="s">
        <v>349</v>
      </c>
      <c r="G1215" s="23" t="s">
        <v>352</v>
      </c>
      <c r="H1215" s="25">
        <v>50000000</v>
      </c>
      <c r="I1215" s="25"/>
      <c r="J1215" s="23" t="s">
        <v>347</v>
      </c>
      <c r="K1215" s="23" t="s">
        <v>45</v>
      </c>
      <c r="L1215" s="22" t="s">
        <v>4316</v>
      </c>
      <c r="M1215" s="22" t="s">
        <v>4282</v>
      </c>
      <c r="N1215" s="21" t="s">
        <v>4317</v>
      </c>
      <c r="O1215" s="26" t="s">
        <v>4318</v>
      </c>
      <c r="P1215" s="23" t="s">
        <v>4319</v>
      </c>
      <c r="Q1215" s="23" t="s">
        <v>4333</v>
      </c>
      <c r="R1215" s="23" t="s">
        <v>4321</v>
      </c>
      <c r="S1215" s="23" t="s">
        <v>4334</v>
      </c>
      <c r="T1215" s="23" t="s">
        <v>4333</v>
      </c>
      <c r="U1215" s="22" t="s">
        <v>4322</v>
      </c>
      <c r="V1215" s="22" t="s">
        <v>4301</v>
      </c>
      <c r="W1215" s="27" t="s">
        <v>4301</v>
      </c>
      <c r="X1215" s="28"/>
      <c r="Y1215" s="23" t="s">
        <v>4301</v>
      </c>
      <c r="Z1215" s="23" t="s">
        <v>4301</v>
      </c>
      <c r="AA1215" s="29" t="str">
        <f t="shared" si="18"/>
        <v>Información incompleta</v>
      </c>
      <c r="AB1215" s="22" t="s">
        <v>4301</v>
      </c>
      <c r="AC1215" s="22" t="s">
        <v>313</v>
      </c>
      <c r="AD1215" s="22"/>
      <c r="AE1215" s="22"/>
      <c r="AF1215" s="23"/>
      <c r="AG1215" s="23"/>
    </row>
    <row r="1216" spans="1:33" s="20" customFormat="1" ht="63" customHeight="1" x14ac:dyDescent="0.2">
      <c r="A1216" s="21" t="s">
        <v>4277</v>
      </c>
      <c r="B1216" s="22">
        <v>80141607</v>
      </c>
      <c r="C1216" s="23" t="s">
        <v>4335</v>
      </c>
      <c r="D1216" s="24">
        <v>43252</v>
      </c>
      <c r="E1216" s="23" t="s">
        <v>1507</v>
      </c>
      <c r="F1216" s="23" t="s">
        <v>837</v>
      </c>
      <c r="G1216" s="23" t="s">
        <v>352</v>
      </c>
      <c r="H1216" s="25">
        <v>60000000</v>
      </c>
      <c r="I1216" s="25"/>
      <c r="J1216" s="23" t="s">
        <v>347</v>
      </c>
      <c r="K1216" s="23" t="s">
        <v>45</v>
      </c>
      <c r="L1216" s="22" t="s">
        <v>4316</v>
      </c>
      <c r="M1216" s="22" t="s">
        <v>4282</v>
      </c>
      <c r="N1216" s="21" t="s">
        <v>4317</v>
      </c>
      <c r="O1216" s="26" t="s">
        <v>4318</v>
      </c>
      <c r="P1216" s="23" t="s">
        <v>4319</v>
      </c>
      <c r="Q1216" s="23" t="s">
        <v>4333</v>
      </c>
      <c r="R1216" s="23" t="s">
        <v>4321</v>
      </c>
      <c r="S1216" s="23">
        <v>220148</v>
      </c>
      <c r="T1216" s="23" t="s">
        <v>4333</v>
      </c>
      <c r="U1216" s="22" t="s">
        <v>4336</v>
      </c>
      <c r="V1216" s="22" t="s">
        <v>4301</v>
      </c>
      <c r="W1216" s="27" t="s">
        <v>4301</v>
      </c>
      <c r="X1216" s="28"/>
      <c r="Y1216" s="23" t="s">
        <v>4301</v>
      </c>
      <c r="Z1216" s="23" t="s">
        <v>4301</v>
      </c>
      <c r="AA1216" s="29" t="str">
        <f t="shared" si="18"/>
        <v>Información incompleta</v>
      </c>
      <c r="AB1216" s="22" t="s">
        <v>4301</v>
      </c>
      <c r="AC1216" s="22" t="s">
        <v>313</v>
      </c>
      <c r="AD1216" s="22" t="s">
        <v>4337</v>
      </c>
      <c r="AE1216" s="22"/>
      <c r="AF1216" s="23"/>
      <c r="AG1216" s="23"/>
    </row>
    <row r="1217" spans="1:33" s="20" customFormat="1" ht="63" customHeight="1" x14ac:dyDescent="0.2">
      <c r="A1217" s="21" t="s">
        <v>4277</v>
      </c>
      <c r="B1217" s="22">
        <v>81112200</v>
      </c>
      <c r="C1217" s="23" t="s">
        <v>4338</v>
      </c>
      <c r="D1217" s="24">
        <v>43252</v>
      </c>
      <c r="E1217" s="23" t="s">
        <v>1775</v>
      </c>
      <c r="F1217" s="23" t="s">
        <v>837</v>
      </c>
      <c r="G1217" s="23" t="s">
        <v>352</v>
      </c>
      <c r="H1217" s="25">
        <v>70000000</v>
      </c>
      <c r="I1217" s="25">
        <f>70000000-20000000</f>
        <v>50000000</v>
      </c>
      <c r="J1217" s="23" t="s">
        <v>347</v>
      </c>
      <c r="K1217" s="23" t="s">
        <v>45</v>
      </c>
      <c r="L1217" s="22" t="s">
        <v>4316</v>
      </c>
      <c r="M1217" s="22" t="s">
        <v>4282</v>
      </c>
      <c r="N1217" s="21" t="s">
        <v>4317</v>
      </c>
      <c r="O1217" s="26" t="s">
        <v>4318</v>
      </c>
      <c r="P1217" s="23" t="s">
        <v>4319</v>
      </c>
      <c r="Q1217" s="23" t="s">
        <v>4339</v>
      </c>
      <c r="R1217" s="23" t="s">
        <v>4340</v>
      </c>
      <c r="S1217" s="23" t="s">
        <v>4341</v>
      </c>
      <c r="T1217" s="23" t="s">
        <v>4342</v>
      </c>
      <c r="U1217" s="22" t="s">
        <v>4343</v>
      </c>
      <c r="V1217" s="22" t="s">
        <v>4301</v>
      </c>
      <c r="W1217" s="27" t="s">
        <v>4301</v>
      </c>
      <c r="X1217" s="28"/>
      <c r="Y1217" s="23" t="s">
        <v>4301</v>
      </c>
      <c r="Z1217" s="23" t="s">
        <v>4301</v>
      </c>
      <c r="AA1217" s="29" t="str">
        <f t="shared" si="18"/>
        <v>Información incompleta</v>
      </c>
      <c r="AB1217" s="22" t="s">
        <v>4301</v>
      </c>
      <c r="AC1217" s="22" t="s">
        <v>313</v>
      </c>
      <c r="AD1217" s="22" t="s">
        <v>4344</v>
      </c>
      <c r="AE1217" s="22" t="s">
        <v>4345</v>
      </c>
      <c r="AF1217" s="23" t="s">
        <v>47</v>
      </c>
      <c r="AG1217" s="23" t="s">
        <v>4307</v>
      </c>
    </row>
    <row r="1218" spans="1:33" s="20" customFormat="1" ht="63" customHeight="1" x14ac:dyDescent="0.2">
      <c r="A1218" s="21" t="s">
        <v>4277</v>
      </c>
      <c r="B1218" s="22">
        <v>80111614</v>
      </c>
      <c r="C1218" s="23" t="s">
        <v>4346</v>
      </c>
      <c r="D1218" s="24">
        <v>43252</v>
      </c>
      <c r="E1218" s="23" t="s">
        <v>1507</v>
      </c>
      <c r="F1218" s="23" t="s">
        <v>837</v>
      </c>
      <c r="G1218" s="23" t="s">
        <v>352</v>
      </c>
      <c r="H1218" s="25">
        <v>677802720</v>
      </c>
      <c r="I1218" s="25">
        <v>687802720</v>
      </c>
      <c r="J1218" s="23" t="s">
        <v>347</v>
      </c>
      <c r="K1218" s="23" t="s">
        <v>45</v>
      </c>
      <c r="L1218" s="22" t="s">
        <v>4316</v>
      </c>
      <c r="M1218" s="22" t="s">
        <v>4282</v>
      </c>
      <c r="N1218" s="21" t="s">
        <v>4317</v>
      </c>
      <c r="O1218" s="26" t="s">
        <v>4318</v>
      </c>
      <c r="P1218" s="23" t="s">
        <v>4319</v>
      </c>
      <c r="Q1218" s="23" t="s">
        <v>4339</v>
      </c>
      <c r="R1218" s="23" t="s">
        <v>4340</v>
      </c>
      <c r="S1218" s="23" t="s">
        <v>4341</v>
      </c>
      <c r="T1218" s="23" t="s">
        <v>4342</v>
      </c>
      <c r="U1218" s="22" t="s">
        <v>4343</v>
      </c>
      <c r="V1218" s="22" t="s">
        <v>4301</v>
      </c>
      <c r="W1218" s="27" t="s">
        <v>4301</v>
      </c>
      <c r="X1218" s="28"/>
      <c r="Y1218" s="23" t="s">
        <v>4301</v>
      </c>
      <c r="Z1218" s="23" t="s">
        <v>4301</v>
      </c>
      <c r="AA1218" s="29" t="str">
        <f t="shared" si="18"/>
        <v>Información incompleta</v>
      </c>
      <c r="AB1218" s="22" t="s">
        <v>4301</v>
      </c>
      <c r="AC1218" s="22" t="s">
        <v>313</v>
      </c>
      <c r="AD1218" s="22" t="s">
        <v>4337</v>
      </c>
      <c r="AE1218" s="22" t="s">
        <v>4316</v>
      </c>
      <c r="AF1218" s="23" t="s">
        <v>47</v>
      </c>
      <c r="AG1218" s="23" t="s">
        <v>4347</v>
      </c>
    </row>
    <row r="1219" spans="1:33" s="20" customFormat="1" ht="63" customHeight="1" x14ac:dyDescent="0.2">
      <c r="A1219" s="21" t="s">
        <v>4277</v>
      </c>
      <c r="B1219" s="22">
        <v>80141607</v>
      </c>
      <c r="C1219" s="23" t="s">
        <v>4295</v>
      </c>
      <c r="D1219" s="24">
        <v>43101</v>
      </c>
      <c r="E1219" s="23" t="s">
        <v>4348</v>
      </c>
      <c r="F1219" s="23" t="s">
        <v>504</v>
      </c>
      <c r="G1219" s="23" t="s">
        <v>352</v>
      </c>
      <c r="H1219" s="25">
        <v>9000000</v>
      </c>
      <c r="I1219" s="25"/>
      <c r="J1219" s="23" t="s">
        <v>347</v>
      </c>
      <c r="K1219" s="23" t="s">
        <v>45</v>
      </c>
      <c r="L1219" s="22" t="s">
        <v>4316</v>
      </c>
      <c r="M1219" s="22" t="s">
        <v>4282</v>
      </c>
      <c r="N1219" s="21" t="s">
        <v>4317</v>
      </c>
      <c r="O1219" s="26" t="s">
        <v>4318</v>
      </c>
      <c r="P1219" s="23" t="s">
        <v>4319</v>
      </c>
      <c r="Q1219" s="23" t="s">
        <v>4339</v>
      </c>
      <c r="R1219" s="23" t="s">
        <v>4340</v>
      </c>
      <c r="S1219" s="23" t="s">
        <v>4341</v>
      </c>
      <c r="T1219" s="23" t="s">
        <v>4342</v>
      </c>
      <c r="U1219" s="22" t="s">
        <v>4343</v>
      </c>
      <c r="V1219" s="22" t="s">
        <v>4301</v>
      </c>
      <c r="W1219" s="27" t="s">
        <v>4301</v>
      </c>
      <c r="X1219" s="28"/>
      <c r="Y1219" s="23" t="s">
        <v>4301</v>
      </c>
      <c r="Z1219" s="23" t="s">
        <v>4301</v>
      </c>
      <c r="AA1219" s="29" t="str">
        <f t="shared" si="18"/>
        <v>Información incompleta</v>
      </c>
      <c r="AB1219" s="22" t="s">
        <v>4301</v>
      </c>
      <c r="AC1219" s="22" t="s">
        <v>313</v>
      </c>
      <c r="AD1219" s="22"/>
      <c r="AE1219" s="22"/>
      <c r="AF1219" s="23"/>
      <c r="AG1219" s="23"/>
    </row>
    <row r="1220" spans="1:33" s="20" customFormat="1" ht="63" customHeight="1" x14ac:dyDescent="0.2">
      <c r="A1220" s="21" t="s">
        <v>4277</v>
      </c>
      <c r="B1220" s="22">
        <v>93142101</v>
      </c>
      <c r="C1220" s="23" t="s">
        <v>4349</v>
      </c>
      <c r="D1220" s="24">
        <v>43009</v>
      </c>
      <c r="E1220" s="23" t="s">
        <v>821</v>
      </c>
      <c r="F1220" s="23" t="s">
        <v>353</v>
      </c>
      <c r="G1220" s="23" t="s">
        <v>352</v>
      </c>
      <c r="H1220" s="25">
        <v>1004749972</v>
      </c>
      <c r="I1220" s="25">
        <v>302000000</v>
      </c>
      <c r="J1220" s="23" t="s">
        <v>49</v>
      </c>
      <c r="K1220" s="23" t="s">
        <v>346</v>
      </c>
      <c r="L1220" s="22" t="s">
        <v>4316</v>
      </c>
      <c r="M1220" s="22" t="s">
        <v>4282</v>
      </c>
      <c r="N1220" s="21" t="s">
        <v>4317</v>
      </c>
      <c r="O1220" s="26" t="s">
        <v>4318</v>
      </c>
      <c r="P1220" s="23" t="s">
        <v>4319</v>
      </c>
      <c r="Q1220" s="23" t="s">
        <v>4350</v>
      </c>
      <c r="R1220" s="23" t="s">
        <v>4351</v>
      </c>
      <c r="S1220" s="23">
        <v>220163</v>
      </c>
      <c r="T1220" s="23" t="s">
        <v>4350</v>
      </c>
      <c r="U1220" s="22" t="s">
        <v>4352</v>
      </c>
      <c r="V1220" s="22">
        <v>7398</v>
      </c>
      <c r="W1220" s="27">
        <v>17771</v>
      </c>
      <c r="X1220" s="28">
        <v>42983</v>
      </c>
      <c r="Y1220" s="23">
        <v>2017010324161</v>
      </c>
      <c r="Z1220" s="23" t="s">
        <v>4353</v>
      </c>
      <c r="AA1220" s="29">
        <f t="shared" si="18"/>
        <v>1</v>
      </c>
      <c r="AB1220" s="22" t="s">
        <v>4354</v>
      </c>
      <c r="AC1220" s="22" t="s">
        <v>317</v>
      </c>
      <c r="AD1220" s="22" t="s">
        <v>4355</v>
      </c>
      <c r="AE1220" s="22" t="s">
        <v>4356</v>
      </c>
      <c r="AF1220" s="23" t="s">
        <v>47</v>
      </c>
      <c r="AG1220" s="23" t="s">
        <v>4347</v>
      </c>
    </row>
    <row r="1221" spans="1:33" s="20" customFormat="1" ht="63" customHeight="1" x14ac:dyDescent="0.2">
      <c r="A1221" s="21" t="s">
        <v>4277</v>
      </c>
      <c r="B1221" s="22">
        <v>80101504</v>
      </c>
      <c r="C1221" s="23" t="s">
        <v>4357</v>
      </c>
      <c r="D1221" s="24">
        <v>43046</v>
      </c>
      <c r="E1221" s="23" t="s">
        <v>4358</v>
      </c>
      <c r="F1221" s="23" t="s">
        <v>353</v>
      </c>
      <c r="G1221" s="23" t="s">
        <v>352</v>
      </c>
      <c r="H1221" s="25">
        <v>1689100798</v>
      </c>
      <c r="I1221" s="25">
        <v>1041877278</v>
      </c>
      <c r="J1221" s="23" t="s">
        <v>49</v>
      </c>
      <c r="K1221" s="23" t="s">
        <v>346</v>
      </c>
      <c r="L1221" s="22" t="s">
        <v>4359</v>
      </c>
      <c r="M1221" s="22" t="s">
        <v>4282</v>
      </c>
      <c r="N1221" s="21">
        <v>3839140</v>
      </c>
      <c r="O1221" s="26" t="s">
        <v>4360</v>
      </c>
      <c r="P1221" s="23" t="s">
        <v>4327</v>
      </c>
      <c r="Q1221" s="23" t="s">
        <v>4361</v>
      </c>
      <c r="R1221" s="23" t="s">
        <v>4362</v>
      </c>
      <c r="S1221" s="23">
        <v>220130</v>
      </c>
      <c r="T1221" s="23" t="s">
        <v>4361</v>
      </c>
      <c r="U1221" s="22" t="s">
        <v>4363</v>
      </c>
      <c r="V1221" s="22" t="s">
        <v>4364</v>
      </c>
      <c r="W1221" s="27">
        <v>19604</v>
      </c>
      <c r="X1221" s="28">
        <v>43049</v>
      </c>
      <c r="Y1221" s="23" t="s">
        <v>45</v>
      </c>
      <c r="Z1221" s="23">
        <v>4600007904</v>
      </c>
      <c r="AA1221" s="29">
        <f t="shared" si="18"/>
        <v>1</v>
      </c>
      <c r="AB1221" s="22" t="s">
        <v>4313</v>
      </c>
      <c r="AC1221" s="22" t="s">
        <v>317</v>
      </c>
      <c r="AD1221" s="22" t="s">
        <v>4365</v>
      </c>
      <c r="AE1221" s="22" t="s">
        <v>4366</v>
      </c>
      <c r="AF1221" s="23" t="s">
        <v>47</v>
      </c>
      <c r="AG1221" s="23" t="s">
        <v>4315</v>
      </c>
    </row>
    <row r="1222" spans="1:33" s="20" customFormat="1" ht="63" customHeight="1" x14ac:dyDescent="0.2">
      <c r="A1222" s="21" t="s">
        <v>4277</v>
      </c>
      <c r="B1222" s="22">
        <v>80101504</v>
      </c>
      <c r="C1222" s="23" t="s">
        <v>4367</v>
      </c>
      <c r="D1222" s="24">
        <v>43132</v>
      </c>
      <c r="E1222" s="23" t="s">
        <v>4368</v>
      </c>
      <c r="F1222" s="23" t="s">
        <v>1127</v>
      </c>
      <c r="G1222" s="23" t="s">
        <v>352</v>
      </c>
      <c r="H1222" s="25">
        <v>626563706</v>
      </c>
      <c r="I1222" s="25">
        <v>626563706</v>
      </c>
      <c r="J1222" s="23" t="s">
        <v>347</v>
      </c>
      <c r="K1222" s="23" t="s">
        <v>45</v>
      </c>
      <c r="L1222" s="22" t="s">
        <v>4359</v>
      </c>
      <c r="M1222" s="22" t="s">
        <v>4282</v>
      </c>
      <c r="N1222" s="21">
        <v>3839140</v>
      </c>
      <c r="O1222" s="26" t="s">
        <v>4360</v>
      </c>
      <c r="P1222" s="23" t="s">
        <v>4327</v>
      </c>
      <c r="Q1222" s="23" t="s">
        <v>4361</v>
      </c>
      <c r="R1222" s="23" t="s">
        <v>4362</v>
      </c>
      <c r="S1222" s="23">
        <v>220130</v>
      </c>
      <c r="T1222" s="23" t="s">
        <v>4361</v>
      </c>
      <c r="U1222" s="22" t="s">
        <v>4363</v>
      </c>
      <c r="V1222" s="22" t="s">
        <v>4301</v>
      </c>
      <c r="W1222" s="27" t="s">
        <v>4301</v>
      </c>
      <c r="X1222" s="28"/>
      <c r="Y1222" s="23" t="s">
        <v>4301</v>
      </c>
      <c r="Z1222" s="23" t="s">
        <v>4301</v>
      </c>
      <c r="AA1222" s="29" t="str">
        <f t="shared" si="18"/>
        <v>Información incompleta</v>
      </c>
      <c r="AB1222" s="22" t="s">
        <v>4301</v>
      </c>
      <c r="AC1222" s="22" t="s">
        <v>313</v>
      </c>
      <c r="AD1222" s="22"/>
      <c r="AE1222" s="22" t="s">
        <v>4359</v>
      </c>
      <c r="AF1222" s="23" t="s">
        <v>47</v>
      </c>
      <c r="AG1222" s="23" t="s">
        <v>4369</v>
      </c>
    </row>
    <row r="1223" spans="1:33" s="20" customFormat="1" ht="63" customHeight="1" x14ac:dyDescent="0.2">
      <c r="A1223" s="21" t="s">
        <v>4277</v>
      </c>
      <c r="B1223" s="22">
        <v>20102301</v>
      </c>
      <c r="C1223" s="23" t="s">
        <v>4370</v>
      </c>
      <c r="D1223" s="24">
        <v>43102</v>
      </c>
      <c r="E1223" s="23" t="s">
        <v>4348</v>
      </c>
      <c r="F1223" s="23" t="s">
        <v>348</v>
      </c>
      <c r="G1223" s="23" t="s">
        <v>352</v>
      </c>
      <c r="H1223" s="25">
        <v>100000000</v>
      </c>
      <c r="I1223" s="25">
        <v>100000000</v>
      </c>
      <c r="J1223" s="23" t="s">
        <v>347</v>
      </c>
      <c r="K1223" s="23" t="s">
        <v>45</v>
      </c>
      <c r="L1223" s="22" t="s">
        <v>4359</v>
      </c>
      <c r="M1223" s="22" t="s">
        <v>4282</v>
      </c>
      <c r="N1223" s="21">
        <v>3839140</v>
      </c>
      <c r="O1223" s="26" t="s">
        <v>4360</v>
      </c>
      <c r="P1223" s="23" t="s">
        <v>2597</v>
      </c>
      <c r="Q1223" s="23" t="s">
        <v>4371</v>
      </c>
      <c r="R1223" s="23" t="s">
        <v>4372</v>
      </c>
      <c r="S1223" s="23" t="s">
        <v>4373</v>
      </c>
      <c r="T1223" s="23" t="s">
        <v>4371</v>
      </c>
      <c r="U1223" s="22" t="s">
        <v>4374</v>
      </c>
      <c r="V1223" s="22" t="s">
        <v>4301</v>
      </c>
      <c r="W1223" s="27" t="s">
        <v>4301</v>
      </c>
      <c r="X1223" s="28"/>
      <c r="Y1223" s="23" t="s">
        <v>4301</v>
      </c>
      <c r="Z1223" s="23" t="s">
        <v>4301</v>
      </c>
      <c r="AA1223" s="29" t="str">
        <f t="shared" si="18"/>
        <v>Información incompleta</v>
      </c>
      <c r="AB1223" s="22" t="s">
        <v>4301</v>
      </c>
      <c r="AC1223" s="22" t="s">
        <v>313</v>
      </c>
      <c r="AD1223" s="22"/>
      <c r="AE1223" s="22" t="s">
        <v>4366</v>
      </c>
      <c r="AF1223" s="23" t="s">
        <v>47</v>
      </c>
      <c r="AG1223" s="23" t="s">
        <v>4369</v>
      </c>
    </row>
    <row r="1224" spans="1:33" s="20" customFormat="1" ht="63" customHeight="1" x14ac:dyDescent="0.2">
      <c r="A1224" s="21" t="s">
        <v>4277</v>
      </c>
      <c r="B1224" s="22">
        <v>81112500</v>
      </c>
      <c r="C1224" s="23" t="s">
        <v>4375</v>
      </c>
      <c r="D1224" s="24">
        <v>43374</v>
      </c>
      <c r="E1224" s="23" t="s">
        <v>4376</v>
      </c>
      <c r="F1224" s="23" t="s">
        <v>353</v>
      </c>
      <c r="G1224" s="23" t="s">
        <v>352</v>
      </c>
      <c r="H1224" s="25">
        <v>20000000</v>
      </c>
      <c r="I1224" s="25">
        <v>20000000</v>
      </c>
      <c r="J1224" s="23" t="s">
        <v>347</v>
      </c>
      <c r="K1224" s="23" t="s">
        <v>45</v>
      </c>
      <c r="L1224" s="22" t="s">
        <v>4359</v>
      </c>
      <c r="M1224" s="22" t="s">
        <v>4282</v>
      </c>
      <c r="N1224" s="21">
        <v>3839140</v>
      </c>
      <c r="O1224" s="26" t="s">
        <v>4360</v>
      </c>
      <c r="P1224" s="23" t="s">
        <v>4327</v>
      </c>
      <c r="Q1224" s="23" t="s">
        <v>4361</v>
      </c>
      <c r="R1224" s="23" t="s">
        <v>4362</v>
      </c>
      <c r="S1224" s="23">
        <v>220130</v>
      </c>
      <c r="T1224" s="23" t="s">
        <v>4361</v>
      </c>
      <c r="U1224" s="22" t="s">
        <v>4363</v>
      </c>
      <c r="V1224" s="22" t="s">
        <v>4301</v>
      </c>
      <c r="W1224" s="27" t="s">
        <v>4301</v>
      </c>
      <c r="X1224" s="28"/>
      <c r="Y1224" s="23" t="s">
        <v>4301</v>
      </c>
      <c r="Z1224" s="23" t="s">
        <v>4301</v>
      </c>
      <c r="AA1224" s="29" t="str">
        <f t="shared" si="18"/>
        <v>Información incompleta</v>
      </c>
      <c r="AB1224" s="22" t="s">
        <v>4301</v>
      </c>
      <c r="AC1224" s="22" t="s">
        <v>313</v>
      </c>
      <c r="AD1224" s="22" t="s">
        <v>4302</v>
      </c>
      <c r="AE1224" s="22" t="s">
        <v>4359</v>
      </c>
      <c r="AF1224" s="23" t="s">
        <v>47</v>
      </c>
      <c r="AG1224" s="23" t="s">
        <v>4369</v>
      </c>
    </row>
    <row r="1225" spans="1:33" s="20" customFormat="1" ht="63" customHeight="1" x14ac:dyDescent="0.2">
      <c r="A1225" s="21" t="s">
        <v>4277</v>
      </c>
      <c r="B1225" s="22">
        <v>78111502</v>
      </c>
      <c r="C1225" s="23" t="s">
        <v>4377</v>
      </c>
      <c r="D1225" s="24">
        <v>43282</v>
      </c>
      <c r="E1225" s="23" t="s">
        <v>1775</v>
      </c>
      <c r="F1225" s="23" t="s">
        <v>353</v>
      </c>
      <c r="G1225" s="23" t="s">
        <v>352</v>
      </c>
      <c r="H1225" s="25">
        <v>20000000</v>
      </c>
      <c r="I1225" s="25">
        <v>20000000</v>
      </c>
      <c r="J1225" s="23" t="s">
        <v>347</v>
      </c>
      <c r="K1225" s="23" t="s">
        <v>45</v>
      </c>
      <c r="L1225" s="22" t="s">
        <v>4359</v>
      </c>
      <c r="M1225" s="22" t="s">
        <v>4282</v>
      </c>
      <c r="N1225" s="21">
        <v>3839140</v>
      </c>
      <c r="O1225" s="26" t="s">
        <v>4360</v>
      </c>
      <c r="P1225" s="23" t="s">
        <v>4327</v>
      </c>
      <c r="Q1225" s="23" t="s">
        <v>4361</v>
      </c>
      <c r="R1225" s="23" t="s">
        <v>4362</v>
      </c>
      <c r="S1225" s="23">
        <v>220130</v>
      </c>
      <c r="T1225" s="23" t="s">
        <v>4361</v>
      </c>
      <c r="U1225" s="22" t="s">
        <v>4363</v>
      </c>
      <c r="V1225" s="22" t="s">
        <v>4301</v>
      </c>
      <c r="W1225" s="27" t="s">
        <v>4301</v>
      </c>
      <c r="X1225" s="28"/>
      <c r="Y1225" s="23" t="s">
        <v>4301</v>
      </c>
      <c r="Z1225" s="23" t="s">
        <v>4301</v>
      </c>
      <c r="AA1225" s="29" t="str">
        <f t="shared" si="18"/>
        <v>Información incompleta</v>
      </c>
      <c r="AB1225" s="22" t="s">
        <v>4301</v>
      </c>
      <c r="AC1225" s="22" t="s">
        <v>313</v>
      </c>
      <c r="AD1225" s="22"/>
      <c r="AE1225" s="22" t="s">
        <v>4378</v>
      </c>
      <c r="AF1225" s="23" t="s">
        <v>835</v>
      </c>
      <c r="AG1225" s="23" t="s">
        <v>4369</v>
      </c>
    </row>
    <row r="1226" spans="1:33" s="20" customFormat="1" ht="63" customHeight="1" x14ac:dyDescent="0.2">
      <c r="A1226" s="21" t="s">
        <v>4277</v>
      </c>
      <c r="B1226" s="22">
        <v>80101504</v>
      </c>
      <c r="C1226" s="23" t="s">
        <v>4379</v>
      </c>
      <c r="D1226" s="24">
        <v>43102</v>
      </c>
      <c r="E1226" s="23" t="s">
        <v>4368</v>
      </c>
      <c r="F1226" s="23" t="s">
        <v>1127</v>
      </c>
      <c r="G1226" s="23" t="s">
        <v>352</v>
      </c>
      <c r="H1226" s="25">
        <v>353727909</v>
      </c>
      <c r="I1226" s="25">
        <v>353727909</v>
      </c>
      <c r="J1226" s="23" t="s">
        <v>347</v>
      </c>
      <c r="K1226" s="23" t="s">
        <v>45</v>
      </c>
      <c r="L1226" s="22" t="s">
        <v>4359</v>
      </c>
      <c r="M1226" s="22" t="s">
        <v>4282</v>
      </c>
      <c r="N1226" s="21">
        <v>3839140</v>
      </c>
      <c r="O1226" s="26" t="s">
        <v>4360</v>
      </c>
      <c r="P1226" s="23" t="s">
        <v>2597</v>
      </c>
      <c r="Q1226" s="23" t="s">
        <v>4371</v>
      </c>
      <c r="R1226" s="23" t="s">
        <v>4372</v>
      </c>
      <c r="S1226" s="23" t="s">
        <v>4373</v>
      </c>
      <c r="T1226" s="23" t="s">
        <v>4371</v>
      </c>
      <c r="U1226" s="22" t="s">
        <v>4374</v>
      </c>
      <c r="V1226" s="22" t="s">
        <v>4301</v>
      </c>
      <c r="W1226" s="27" t="s">
        <v>4301</v>
      </c>
      <c r="X1226" s="28"/>
      <c r="Y1226" s="23" t="s">
        <v>4301</v>
      </c>
      <c r="Z1226" s="23" t="s">
        <v>4301</v>
      </c>
      <c r="AA1226" s="29" t="str">
        <f t="shared" si="18"/>
        <v>Información incompleta</v>
      </c>
      <c r="AB1226" s="22" t="s">
        <v>4301</v>
      </c>
      <c r="AC1226" s="22" t="s">
        <v>313</v>
      </c>
      <c r="AD1226" s="22"/>
      <c r="AE1226" s="22" t="s">
        <v>4366</v>
      </c>
      <c r="AF1226" s="23" t="s">
        <v>47</v>
      </c>
      <c r="AG1226" s="23" t="s">
        <v>4315</v>
      </c>
    </row>
    <row r="1227" spans="1:33" s="20" customFormat="1" ht="63" customHeight="1" x14ac:dyDescent="0.2">
      <c r="A1227" s="21" t="s">
        <v>4277</v>
      </c>
      <c r="B1227" s="22">
        <v>80101504</v>
      </c>
      <c r="C1227" s="23" t="s">
        <v>4380</v>
      </c>
      <c r="D1227" s="24">
        <v>43133</v>
      </c>
      <c r="E1227" s="23" t="s">
        <v>1507</v>
      </c>
      <c r="F1227" s="23" t="s">
        <v>353</v>
      </c>
      <c r="G1227" s="23" t="s">
        <v>352</v>
      </c>
      <c r="H1227" s="25">
        <v>400000000</v>
      </c>
      <c r="I1227" s="25">
        <v>400000000</v>
      </c>
      <c r="J1227" s="23" t="s">
        <v>347</v>
      </c>
      <c r="K1227" s="23" t="s">
        <v>45</v>
      </c>
      <c r="L1227" s="22" t="s">
        <v>4359</v>
      </c>
      <c r="M1227" s="22" t="s">
        <v>4282</v>
      </c>
      <c r="N1227" s="21">
        <v>3839140</v>
      </c>
      <c r="O1227" s="26" t="s">
        <v>4360</v>
      </c>
      <c r="P1227" s="23" t="s">
        <v>2597</v>
      </c>
      <c r="Q1227" s="23" t="s">
        <v>4371</v>
      </c>
      <c r="R1227" s="23" t="s">
        <v>4372</v>
      </c>
      <c r="S1227" s="23" t="s">
        <v>4373</v>
      </c>
      <c r="T1227" s="23" t="s">
        <v>4371</v>
      </c>
      <c r="U1227" s="22" t="s">
        <v>4374</v>
      </c>
      <c r="V1227" s="22" t="s">
        <v>4301</v>
      </c>
      <c r="W1227" s="27" t="s">
        <v>4301</v>
      </c>
      <c r="X1227" s="28"/>
      <c r="Y1227" s="23" t="s">
        <v>4301</v>
      </c>
      <c r="Z1227" s="23" t="s">
        <v>4301</v>
      </c>
      <c r="AA1227" s="29" t="str">
        <f t="shared" si="18"/>
        <v>Información incompleta</v>
      </c>
      <c r="AB1227" s="22" t="s">
        <v>4301</v>
      </c>
      <c r="AC1227" s="22" t="s">
        <v>313</v>
      </c>
      <c r="AD1227" s="22"/>
      <c r="AE1227" s="22" t="s">
        <v>4366</v>
      </c>
      <c r="AF1227" s="23" t="s">
        <v>47</v>
      </c>
      <c r="AG1227" s="23" t="s">
        <v>4315</v>
      </c>
    </row>
    <row r="1228" spans="1:33" s="20" customFormat="1" ht="63" customHeight="1" x14ac:dyDescent="0.2">
      <c r="A1228" s="21" t="s">
        <v>4277</v>
      </c>
      <c r="B1228" s="22">
        <v>81111802</v>
      </c>
      <c r="C1228" s="23" t="s">
        <v>4381</v>
      </c>
      <c r="D1228" s="24">
        <v>43046</v>
      </c>
      <c r="E1228" s="23" t="s">
        <v>4382</v>
      </c>
      <c r="F1228" s="23" t="s">
        <v>353</v>
      </c>
      <c r="G1228" s="23" t="s">
        <v>352</v>
      </c>
      <c r="H1228" s="25">
        <v>1061080737</v>
      </c>
      <c r="I1228" s="25">
        <v>400000000</v>
      </c>
      <c r="J1228" s="23" t="s">
        <v>49</v>
      </c>
      <c r="K1228" s="23" t="s">
        <v>346</v>
      </c>
      <c r="L1228" s="22" t="s">
        <v>4383</v>
      </c>
      <c r="M1228" s="22" t="s">
        <v>4282</v>
      </c>
      <c r="N1228" s="21" t="s">
        <v>4384</v>
      </c>
      <c r="O1228" s="26" t="s">
        <v>4385</v>
      </c>
      <c r="P1228" s="23" t="s">
        <v>4386</v>
      </c>
      <c r="Q1228" s="23" t="s">
        <v>4387</v>
      </c>
      <c r="R1228" s="23" t="s">
        <v>4388</v>
      </c>
      <c r="S1228" s="23">
        <v>220164</v>
      </c>
      <c r="T1228" s="23" t="s">
        <v>4389</v>
      </c>
      <c r="U1228" s="22" t="s">
        <v>4390</v>
      </c>
      <c r="V1228" s="22" t="s">
        <v>4391</v>
      </c>
      <c r="W1228" s="27">
        <v>19574</v>
      </c>
      <c r="X1228" s="28">
        <v>43047</v>
      </c>
      <c r="Y1228" s="23" t="s">
        <v>45</v>
      </c>
      <c r="Z1228" s="23">
        <v>4600007721</v>
      </c>
      <c r="AA1228" s="29">
        <f t="shared" ref="AA1228:AA1291" si="19">+IF(AND(W1228="",X1228="",Y1228="",Z1228=""),"",IF(AND(W1228&lt;&gt;"",X1228="",Y1228="",Z1228=""),0%,IF(AND(W1228&lt;&gt;"",X1228&lt;&gt;"",Y1228="",Z1228=""),33%,IF(AND(W1228&lt;&gt;"",X1228&lt;&gt;"",Y1228&lt;&gt;"",Z1228=""),66%,IF(AND(W1228&lt;&gt;"",X1228&lt;&gt;"",Y1228&lt;&gt;"",Z1228&lt;&gt;""),100%,"Información incompleta")))))</f>
        <v>1</v>
      </c>
      <c r="AB1228" s="22" t="s">
        <v>4392</v>
      </c>
      <c r="AC1228" s="22" t="s">
        <v>317</v>
      </c>
      <c r="AD1228" s="22" t="s">
        <v>4393</v>
      </c>
      <c r="AE1228" s="22" t="s">
        <v>4394</v>
      </c>
      <c r="AF1228" s="23" t="s">
        <v>47</v>
      </c>
      <c r="AG1228" s="23" t="s">
        <v>4307</v>
      </c>
    </row>
    <row r="1229" spans="1:33" s="20" customFormat="1" ht="63" customHeight="1" x14ac:dyDescent="0.2">
      <c r="A1229" s="21" t="s">
        <v>4277</v>
      </c>
      <c r="B1229" s="22">
        <v>81111802</v>
      </c>
      <c r="C1229" s="23" t="s">
        <v>4381</v>
      </c>
      <c r="D1229" s="24">
        <v>43046</v>
      </c>
      <c r="E1229" s="23" t="s">
        <v>4382</v>
      </c>
      <c r="F1229" s="23" t="s">
        <v>353</v>
      </c>
      <c r="G1229" s="23" t="s">
        <v>352</v>
      </c>
      <c r="H1229" s="25">
        <v>478511826</v>
      </c>
      <c r="I1229" s="25">
        <v>404591508</v>
      </c>
      <c r="J1229" s="23" t="s">
        <v>49</v>
      </c>
      <c r="K1229" s="23" t="s">
        <v>346</v>
      </c>
      <c r="L1229" s="22" t="s">
        <v>4383</v>
      </c>
      <c r="M1229" s="22" t="s">
        <v>4282</v>
      </c>
      <c r="N1229" s="21" t="s">
        <v>4384</v>
      </c>
      <c r="O1229" s="26" t="s">
        <v>4385</v>
      </c>
      <c r="P1229" s="23" t="s">
        <v>2597</v>
      </c>
      <c r="Q1229" s="23" t="s">
        <v>4395</v>
      </c>
      <c r="R1229" s="23" t="s">
        <v>4396</v>
      </c>
      <c r="S1229" s="23">
        <v>220166</v>
      </c>
      <c r="T1229" s="23" t="s">
        <v>4395</v>
      </c>
      <c r="U1229" s="22" t="s">
        <v>4397</v>
      </c>
      <c r="V1229" s="22" t="s">
        <v>4391</v>
      </c>
      <c r="W1229" s="27">
        <v>19574</v>
      </c>
      <c r="X1229" s="28">
        <v>43047</v>
      </c>
      <c r="Y1229" s="23" t="s">
        <v>45</v>
      </c>
      <c r="Z1229" s="23">
        <v>4600007721</v>
      </c>
      <c r="AA1229" s="29">
        <f t="shared" si="19"/>
        <v>1</v>
      </c>
      <c r="AB1229" s="22" t="s">
        <v>4392</v>
      </c>
      <c r="AC1229" s="22" t="s">
        <v>317</v>
      </c>
      <c r="AD1229" s="22" t="s">
        <v>4398</v>
      </c>
      <c r="AE1229" s="22" t="s">
        <v>4394</v>
      </c>
      <c r="AF1229" s="23" t="s">
        <v>47</v>
      </c>
      <c r="AG1229" s="23" t="s">
        <v>4307</v>
      </c>
    </row>
    <row r="1230" spans="1:33" s="20" customFormat="1" ht="63" customHeight="1" x14ac:dyDescent="0.2">
      <c r="A1230" s="21" t="s">
        <v>4277</v>
      </c>
      <c r="B1230" s="22">
        <v>80141607</v>
      </c>
      <c r="C1230" s="23" t="s">
        <v>4332</v>
      </c>
      <c r="D1230" s="24">
        <v>43221</v>
      </c>
      <c r="E1230" s="23" t="s">
        <v>1775</v>
      </c>
      <c r="F1230" s="23" t="s">
        <v>349</v>
      </c>
      <c r="G1230" s="23" t="s">
        <v>352</v>
      </c>
      <c r="H1230" s="25">
        <v>50000000</v>
      </c>
      <c r="I1230" s="25"/>
      <c r="J1230" s="23" t="s">
        <v>347</v>
      </c>
      <c r="K1230" s="23" t="s">
        <v>45</v>
      </c>
      <c r="L1230" s="22" t="s">
        <v>4383</v>
      </c>
      <c r="M1230" s="22" t="s">
        <v>4282</v>
      </c>
      <c r="N1230" s="21" t="s">
        <v>4384</v>
      </c>
      <c r="O1230" s="26" t="s">
        <v>4385</v>
      </c>
      <c r="P1230" s="23" t="s">
        <v>2597</v>
      </c>
      <c r="Q1230" s="23" t="s">
        <v>4395</v>
      </c>
      <c r="R1230" s="23" t="s">
        <v>4396</v>
      </c>
      <c r="S1230" s="23">
        <v>220166</v>
      </c>
      <c r="T1230" s="23" t="s">
        <v>4395</v>
      </c>
      <c r="U1230" s="22" t="s">
        <v>4399</v>
      </c>
      <c r="V1230" s="22" t="s">
        <v>4301</v>
      </c>
      <c r="W1230" s="27" t="s">
        <v>4301</v>
      </c>
      <c r="X1230" s="28"/>
      <c r="Y1230" s="23" t="s">
        <v>4301</v>
      </c>
      <c r="Z1230" s="23" t="s">
        <v>4301</v>
      </c>
      <c r="AA1230" s="29" t="str">
        <f t="shared" si="19"/>
        <v>Información incompleta</v>
      </c>
      <c r="AB1230" s="22" t="s">
        <v>4301</v>
      </c>
      <c r="AC1230" s="22" t="s">
        <v>313</v>
      </c>
      <c r="AD1230" s="22"/>
      <c r="AE1230" s="22"/>
      <c r="AF1230" s="23"/>
      <c r="AG1230" s="23"/>
    </row>
    <row r="1231" spans="1:33" s="20" customFormat="1" ht="63" customHeight="1" x14ac:dyDescent="0.2">
      <c r="A1231" s="21" t="s">
        <v>4277</v>
      </c>
      <c r="B1231" s="22">
        <v>43191504</v>
      </c>
      <c r="C1231" s="23" t="s">
        <v>4400</v>
      </c>
      <c r="D1231" s="24">
        <v>43101</v>
      </c>
      <c r="E1231" s="23" t="s">
        <v>1507</v>
      </c>
      <c r="F1231" s="23" t="s">
        <v>348</v>
      </c>
      <c r="G1231" s="23" t="s">
        <v>352</v>
      </c>
      <c r="H1231" s="25">
        <v>15408492</v>
      </c>
      <c r="I1231" s="25">
        <v>15408492</v>
      </c>
      <c r="J1231" s="23" t="s">
        <v>347</v>
      </c>
      <c r="K1231" s="23" t="s">
        <v>45</v>
      </c>
      <c r="L1231" s="22" t="s">
        <v>4383</v>
      </c>
      <c r="M1231" s="22" t="s">
        <v>4282</v>
      </c>
      <c r="N1231" s="21" t="s">
        <v>4384</v>
      </c>
      <c r="O1231" s="26" t="s">
        <v>4385</v>
      </c>
      <c r="P1231" s="23" t="s">
        <v>2597</v>
      </c>
      <c r="Q1231" s="23" t="s">
        <v>4395</v>
      </c>
      <c r="R1231" s="23" t="s">
        <v>4396</v>
      </c>
      <c r="S1231" s="23">
        <v>220166</v>
      </c>
      <c r="T1231" s="23" t="s">
        <v>4395</v>
      </c>
      <c r="U1231" s="22" t="s">
        <v>4399</v>
      </c>
      <c r="V1231" s="22" t="s">
        <v>4301</v>
      </c>
      <c r="W1231" s="27" t="s">
        <v>4301</v>
      </c>
      <c r="X1231" s="28"/>
      <c r="Y1231" s="23" t="s">
        <v>4301</v>
      </c>
      <c r="Z1231" s="23" t="s">
        <v>4301</v>
      </c>
      <c r="AA1231" s="29" t="str">
        <f t="shared" si="19"/>
        <v>Información incompleta</v>
      </c>
      <c r="AB1231" s="22" t="s">
        <v>4301</v>
      </c>
      <c r="AC1231" s="22" t="s">
        <v>313</v>
      </c>
      <c r="AD1231" s="22"/>
      <c r="AE1231" s="22" t="s">
        <v>4401</v>
      </c>
      <c r="AF1231" s="23" t="s">
        <v>47</v>
      </c>
      <c r="AG1231" s="23" t="s">
        <v>4369</v>
      </c>
    </row>
    <row r="1232" spans="1:33" s="20" customFormat="1" ht="63" customHeight="1" x14ac:dyDescent="0.2">
      <c r="A1232" s="21" t="s">
        <v>4277</v>
      </c>
      <c r="B1232" s="22">
        <v>81112200</v>
      </c>
      <c r="C1232" s="23" t="s">
        <v>4402</v>
      </c>
      <c r="D1232" s="24">
        <v>43252</v>
      </c>
      <c r="E1232" s="23" t="s">
        <v>1775</v>
      </c>
      <c r="F1232" s="23" t="s">
        <v>837</v>
      </c>
      <c r="G1232" s="23" t="s">
        <v>352</v>
      </c>
      <c r="H1232" s="25">
        <v>560000000</v>
      </c>
      <c r="I1232" s="25"/>
      <c r="J1232" s="23" t="s">
        <v>347</v>
      </c>
      <c r="K1232" s="23" t="s">
        <v>45</v>
      </c>
      <c r="L1232" s="22" t="s">
        <v>4383</v>
      </c>
      <c r="M1232" s="22" t="s">
        <v>4282</v>
      </c>
      <c r="N1232" s="21" t="s">
        <v>4384</v>
      </c>
      <c r="O1232" s="26" t="s">
        <v>4385</v>
      </c>
      <c r="P1232" s="23" t="s">
        <v>4386</v>
      </c>
      <c r="Q1232" s="23" t="s">
        <v>4387</v>
      </c>
      <c r="R1232" s="23" t="s">
        <v>4388</v>
      </c>
      <c r="S1232" s="23">
        <v>220164</v>
      </c>
      <c r="T1232" s="23" t="s">
        <v>4389</v>
      </c>
      <c r="U1232" s="22" t="s">
        <v>4403</v>
      </c>
      <c r="V1232" s="22" t="s">
        <v>4301</v>
      </c>
      <c r="W1232" s="27" t="s">
        <v>4301</v>
      </c>
      <c r="X1232" s="28"/>
      <c r="Y1232" s="23" t="s">
        <v>4301</v>
      </c>
      <c r="Z1232" s="23" t="s">
        <v>4301</v>
      </c>
      <c r="AA1232" s="29" t="str">
        <f t="shared" si="19"/>
        <v>Información incompleta</v>
      </c>
      <c r="AB1232" s="22" t="s">
        <v>4301</v>
      </c>
      <c r="AC1232" s="22" t="s">
        <v>313</v>
      </c>
      <c r="AD1232" s="22" t="s">
        <v>4404</v>
      </c>
      <c r="AE1232" s="22"/>
      <c r="AF1232" s="23"/>
      <c r="AG1232" s="23"/>
    </row>
    <row r="1233" spans="1:33" s="20" customFormat="1" ht="63" customHeight="1" x14ac:dyDescent="0.2">
      <c r="A1233" s="21" t="s">
        <v>4277</v>
      </c>
      <c r="B1233" s="22" t="s">
        <v>4405</v>
      </c>
      <c r="C1233" s="23" t="s">
        <v>4406</v>
      </c>
      <c r="D1233" s="24">
        <v>43252</v>
      </c>
      <c r="E1233" s="23" t="s">
        <v>1507</v>
      </c>
      <c r="F1233" s="23" t="s">
        <v>837</v>
      </c>
      <c r="G1233" s="23" t="s">
        <v>352</v>
      </c>
      <c r="H1233" s="25">
        <v>2405000000</v>
      </c>
      <c r="I1233" s="25"/>
      <c r="J1233" s="23" t="s">
        <v>347</v>
      </c>
      <c r="K1233" s="23" t="s">
        <v>45</v>
      </c>
      <c r="L1233" s="22" t="s">
        <v>4383</v>
      </c>
      <c r="M1233" s="22" t="s">
        <v>4282</v>
      </c>
      <c r="N1233" s="21" t="s">
        <v>4384</v>
      </c>
      <c r="O1233" s="26" t="s">
        <v>4385</v>
      </c>
      <c r="P1233" s="23" t="s">
        <v>4386</v>
      </c>
      <c r="Q1233" s="23" t="s">
        <v>4387</v>
      </c>
      <c r="R1233" s="23" t="s">
        <v>4388</v>
      </c>
      <c r="S1233" s="23">
        <v>220164</v>
      </c>
      <c r="T1233" s="23" t="s">
        <v>4389</v>
      </c>
      <c r="U1233" s="22" t="s">
        <v>4390</v>
      </c>
      <c r="V1233" s="22" t="s">
        <v>4301</v>
      </c>
      <c r="W1233" s="27" t="s">
        <v>4301</v>
      </c>
      <c r="X1233" s="28"/>
      <c r="Y1233" s="23" t="s">
        <v>4301</v>
      </c>
      <c r="Z1233" s="23" t="s">
        <v>4301</v>
      </c>
      <c r="AA1233" s="29" t="str">
        <f t="shared" si="19"/>
        <v>Información incompleta</v>
      </c>
      <c r="AB1233" s="22" t="s">
        <v>4301</v>
      </c>
      <c r="AC1233" s="22" t="s">
        <v>313</v>
      </c>
      <c r="AD1233" s="22"/>
      <c r="AE1233" s="22"/>
      <c r="AF1233" s="23"/>
      <c r="AG1233" s="23"/>
    </row>
    <row r="1234" spans="1:33" s="20" customFormat="1" ht="63" customHeight="1" x14ac:dyDescent="0.2">
      <c r="A1234" s="21" t="s">
        <v>4277</v>
      </c>
      <c r="B1234" s="22">
        <v>81112205</v>
      </c>
      <c r="C1234" s="23" t="s">
        <v>4407</v>
      </c>
      <c r="D1234" s="24">
        <v>43101</v>
      </c>
      <c r="E1234" s="23" t="s">
        <v>4376</v>
      </c>
      <c r="F1234" s="23" t="s">
        <v>837</v>
      </c>
      <c r="G1234" s="23" t="s">
        <v>352</v>
      </c>
      <c r="H1234" s="25">
        <v>430000000</v>
      </c>
      <c r="I1234" s="25"/>
      <c r="J1234" s="23" t="s">
        <v>347</v>
      </c>
      <c r="K1234" s="23" t="s">
        <v>45</v>
      </c>
      <c r="L1234" s="22" t="s">
        <v>4383</v>
      </c>
      <c r="M1234" s="22" t="s">
        <v>4282</v>
      </c>
      <c r="N1234" s="21" t="s">
        <v>4384</v>
      </c>
      <c r="O1234" s="26" t="s">
        <v>4385</v>
      </c>
      <c r="P1234" s="23" t="s">
        <v>4386</v>
      </c>
      <c r="Q1234" s="23" t="s">
        <v>4387</v>
      </c>
      <c r="R1234" s="23" t="s">
        <v>4388</v>
      </c>
      <c r="S1234" s="23">
        <v>220164</v>
      </c>
      <c r="T1234" s="23" t="s">
        <v>4389</v>
      </c>
      <c r="U1234" s="22" t="s">
        <v>4408</v>
      </c>
      <c r="V1234" s="22" t="s">
        <v>4301</v>
      </c>
      <c r="W1234" s="27" t="s">
        <v>4301</v>
      </c>
      <c r="X1234" s="28"/>
      <c r="Y1234" s="23" t="s">
        <v>4301</v>
      </c>
      <c r="Z1234" s="23" t="s">
        <v>4301</v>
      </c>
      <c r="AA1234" s="29" t="str">
        <f t="shared" si="19"/>
        <v>Información incompleta</v>
      </c>
      <c r="AB1234" s="22" t="s">
        <v>4301</v>
      </c>
      <c r="AC1234" s="22" t="s">
        <v>313</v>
      </c>
      <c r="AD1234" s="22"/>
      <c r="AE1234" s="22"/>
      <c r="AF1234" s="23"/>
      <c r="AG1234" s="23"/>
    </row>
    <row r="1235" spans="1:33" s="20" customFormat="1" ht="63" customHeight="1" x14ac:dyDescent="0.2">
      <c r="A1235" s="21" t="s">
        <v>4277</v>
      </c>
      <c r="B1235" s="22">
        <v>80101504</v>
      </c>
      <c r="C1235" s="23" t="s">
        <v>4409</v>
      </c>
      <c r="D1235" s="24">
        <v>43282</v>
      </c>
      <c r="E1235" s="23" t="s">
        <v>1507</v>
      </c>
      <c r="F1235" s="23" t="s">
        <v>620</v>
      </c>
      <c r="G1235" s="23" t="s">
        <v>352</v>
      </c>
      <c r="H1235" s="25">
        <v>2100000000</v>
      </c>
      <c r="I1235" s="25"/>
      <c r="J1235" s="23" t="s">
        <v>347</v>
      </c>
      <c r="K1235" s="23" t="s">
        <v>45</v>
      </c>
      <c r="L1235" s="22" t="s">
        <v>4383</v>
      </c>
      <c r="M1235" s="22" t="s">
        <v>4282</v>
      </c>
      <c r="N1235" s="21" t="s">
        <v>4384</v>
      </c>
      <c r="O1235" s="26" t="s">
        <v>4385</v>
      </c>
      <c r="P1235" s="23" t="s">
        <v>2597</v>
      </c>
      <c r="Q1235" s="23" t="s">
        <v>4395</v>
      </c>
      <c r="R1235" s="23" t="s">
        <v>4396</v>
      </c>
      <c r="S1235" s="23">
        <v>220166</v>
      </c>
      <c r="T1235" s="23" t="s">
        <v>4395</v>
      </c>
      <c r="U1235" s="22" t="s">
        <v>4399</v>
      </c>
      <c r="V1235" s="22" t="s">
        <v>4301</v>
      </c>
      <c r="W1235" s="27" t="s">
        <v>4301</v>
      </c>
      <c r="X1235" s="28"/>
      <c r="Y1235" s="23" t="s">
        <v>4301</v>
      </c>
      <c r="Z1235" s="23" t="s">
        <v>4301</v>
      </c>
      <c r="AA1235" s="29" t="str">
        <f t="shared" si="19"/>
        <v>Información incompleta</v>
      </c>
      <c r="AB1235" s="22" t="s">
        <v>4301</v>
      </c>
      <c r="AC1235" s="22" t="s">
        <v>313</v>
      </c>
      <c r="AD1235" s="22"/>
      <c r="AE1235" s="22"/>
      <c r="AF1235" s="23"/>
      <c r="AG1235" s="23"/>
    </row>
    <row r="1236" spans="1:33" s="20" customFormat="1" ht="63" customHeight="1" x14ac:dyDescent="0.2">
      <c r="A1236" s="21" t="s">
        <v>4277</v>
      </c>
      <c r="B1236" s="22">
        <v>78111502</v>
      </c>
      <c r="C1236" s="23" t="s">
        <v>4377</v>
      </c>
      <c r="D1236" s="24">
        <v>43009</v>
      </c>
      <c r="E1236" s="23" t="s">
        <v>4410</v>
      </c>
      <c r="F1236" s="23" t="s">
        <v>353</v>
      </c>
      <c r="G1236" s="23" t="s">
        <v>352</v>
      </c>
      <c r="H1236" s="25">
        <v>25750000</v>
      </c>
      <c r="I1236" s="25">
        <v>25750000</v>
      </c>
      <c r="J1236" s="23" t="s">
        <v>49</v>
      </c>
      <c r="K1236" s="23" t="s">
        <v>346</v>
      </c>
      <c r="L1236" s="22" t="s">
        <v>4411</v>
      </c>
      <c r="M1236" s="22" t="s">
        <v>4282</v>
      </c>
      <c r="N1236" s="21" t="s">
        <v>4412</v>
      </c>
      <c r="O1236" s="26" t="s">
        <v>4413</v>
      </c>
      <c r="P1236" s="23" t="s">
        <v>4319</v>
      </c>
      <c r="Q1236" s="23" t="s">
        <v>4320</v>
      </c>
      <c r="R1236" s="23" t="s">
        <v>4414</v>
      </c>
      <c r="S1236" s="23" t="s">
        <v>4415</v>
      </c>
      <c r="T1236" s="23" t="s">
        <v>4416</v>
      </c>
      <c r="U1236" s="22" t="s">
        <v>4417</v>
      </c>
      <c r="V1236" s="22" t="s">
        <v>4418</v>
      </c>
      <c r="W1236" s="27">
        <v>18750</v>
      </c>
      <c r="X1236" s="28">
        <v>42990</v>
      </c>
      <c r="Y1236" s="23" t="s">
        <v>45</v>
      </c>
      <c r="Z1236" s="23">
        <v>4600007506</v>
      </c>
      <c r="AA1236" s="29">
        <f t="shared" si="19"/>
        <v>1</v>
      </c>
      <c r="AB1236" s="22" t="s">
        <v>4419</v>
      </c>
      <c r="AC1236" s="22" t="s">
        <v>317</v>
      </c>
      <c r="AD1236" s="22" t="s">
        <v>4420</v>
      </c>
      <c r="AE1236" s="22" t="s">
        <v>2679</v>
      </c>
      <c r="AF1236" s="23" t="s">
        <v>47</v>
      </c>
      <c r="AG1236" s="23" t="s">
        <v>4421</v>
      </c>
    </row>
    <row r="1237" spans="1:33" s="20" customFormat="1" ht="63" customHeight="1" x14ac:dyDescent="0.2">
      <c r="A1237" s="21" t="s">
        <v>4277</v>
      </c>
      <c r="B1237" s="22">
        <v>93141509</v>
      </c>
      <c r="C1237" s="23" t="s">
        <v>4422</v>
      </c>
      <c r="D1237" s="24">
        <v>43101</v>
      </c>
      <c r="E1237" s="23" t="s">
        <v>440</v>
      </c>
      <c r="F1237" s="23" t="s">
        <v>504</v>
      </c>
      <c r="G1237" s="23" t="s">
        <v>352</v>
      </c>
      <c r="H1237" s="25">
        <f>179808454-25750000</f>
        <v>154058454</v>
      </c>
      <c r="I1237" s="25">
        <f>179808454-25750000</f>
        <v>154058454</v>
      </c>
      <c r="J1237" s="23" t="s">
        <v>347</v>
      </c>
      <c r="K1237" s="23" t="s">
        <v>45</v>
      </c>
      <c r="L1237" s="22" t="s">
        <v>4411</v>
      </c>
      <c r="M1237" s="22" t="s">
        <v>4282</v>
      </c>
      <c r="N1237" s="21" t="s">
        <v>4412</v>
      </c>
      <c r="O1237" s="26" t="s">
        <v>4413</v>
      </c>
      <c r="P1237" s="23" t="s">
        <v>4319</v>
      </c>
      <c r="Q1237" s="23" t="s">
        <v>4320</v>
      </c>
      <c r="R1237" s="23" t="s">
        <v>4414</v>
      </c>
      <c r="S1237" s="23" t="s">
        <v>4415</v>
      </c>
      <c r="T1237" s="23" t="s">
        <v>4416</v>
      </c>
      <c r="U1237" s="22" t="s">
        <v>4417</v>
      </c>
      <c r="V1237" s="22" t="s">
        <v>4301</v>
      </c>
      <c r="W1237" s="27" t="s">
        <v>4301</v>
      </c>
      <c r="X1237" s="28"/>
      <c r="Y1237" s="23" t="s">
        <v>4301</v>
      </c>
      <c r="Z1237" s="23" t="s">
        <v>4301</v>
      </c>
      <c r="AA1237" s="29" t="str">
        <f t="shared" si="19"/>
        <v>Información incompleta</v>
      </c>
      <c r="AB1237" s="22" t="s">
        <v>4301</v>
      </c>
      <c r="AC1237" s="22" t="s">
        <v>313</v>
      </c>
      <c r="AD1237" s="22"/>
      <c r="AE1237" s="22" t="s">
        <v>4423</v>
      </c>
      <c r="AF1237" s="23" t="s">
        <v>47</v>
      </c>
      <c r="AG1237" s="23" t="s">
        <v>4421</v>
      </c>
    </row>
    <row r="1238" spans="1:33" s="20" customFormat="1" ht="63" customHeight="1" x14ac:dyDescent="0.2">
      <c r="A1238" s="21" t="s">
        <v>4277</v>
      </c>
      <c r="B1238" s="22">
        <v>93141509</v>
      </c>
      <c r="C1238" s="23" t="s">
        <v>4424</v>
      </c>
      <c r="D1238" s="24">
        <v>43101</v>
      </c>
      <c r="E1238" s="23" t="s">
        <v>440</v>
      </c>
      <c r="F1238" s="23" t="s">
        <v>504</v>
      </c>
      <c r="G1238" s="23" t="s">
        <v>352</v>
      </c>
      <c r="H1238" s="25">
        <v>100000000</v>
      </c>
      <c r="I1238" s="25">
        <v>100000000</v>
      </c>
      <c r="J1238" s="23" t="s">
        <v>347</v>
      </c>
      <c r="K1238" s="23" t="s">
        <v>45</v>
      </c>
      <c r="L1238" s="22" t="s">
        <v>4411</v>
      </c>
      <c r="M1238" s="22" t="s">
        <v>4282</v>
      </c>
      <c r="N1238" s="21" t="s">
        <v>4412</v>
      </c>
      <c r="O1238" s="26" t="s">
        <v>4413</v>
      </c>
      <c r="P1238" s="23" t="s">
        <v>4319</v>
      </c>
      <c r="Q1238" s="23" t="s">
        <v>4320</v>
      </c>
      <c r="R1238" s="23" t="s">
        <v>4414</v>
      </c>
      <c r="S1238" s="23" t="s">
        <v>4415</v>
      </c>
      <c r="T1238" s="23" t="s">
        <v>4416</v>
      </c>
      <c r="U1238" s="22" t="s">
        <v>4425</v>
      </c>
      <c r="V1238" s="22" t="s">
        <v>4301</v>
      </c>
      <c r="W1238" s="27" t="s">
        <v>4301</v>
      </c>
      <c r="X1238" s="28"/>
      <c r="Y1238" s="23" t="s">
        <v>4301</v>
      </c>
      <c r="Z1238" s="23" t="s">
        <v>4301</v>
      </c>
      <c r="AA1238" s="29" t="str">
        <f t="shared" si="19"/>
        <v>Información incompleta</v>
      </c>
      <c r="AB1238" s="22" t="s">
        <v>4301</v>
      </c>
      <c r="AC1238" s="22" t="s">
        <v>313</v>
      </c>
      <c r="AD1238" s="22"/>
      <c r="AE1238" s="22" t="s">
        <v>4423</v>
      </c>
      <c r="AF1238" s="23" t="s">
        <v>47</v>
      </c>
      <c r="AG1238" s="23" t="s">
        <v>4421</v>
      </c>
    </row>
    <row r="1239" spans="1:33" s="20" customFormat="1" ht="63" customHeight="1" x14ac:dyDescent="0.2">
      <c r="A1239" s="21" t="s">
        <v>4277</v>
      </c>
      <c r="B1239" s="22">
        <v>93141509</v>
      </c>
      <c r="C1239" s="23" t="s">
        <v>4426</v>
      </c>
      <c r="D1239" s="24">
        <v>43313</v>
      </c>
      <c r="E1239" s="23" t="s">
        <v>4427</v>
      </c>
      <c r="F1239" s="23" t="s">
        <v>533</v>
      </c>
      <c r="G1239" s="23" t="s">
        <v>352</v>
      </c>
      <c r="H1239" s="25">
        <f>179808454+89616908</f>
        <v>269425362</v>
      </c>
      <c r="I1239" s="25">
        <f>179808454+89616908</f>
        <v>269425362</v>
      </c>
      <c r="J1239" s="23" t="s">
        <v>347</v>
      </c>
      <c r="K1239" s="23" t="s">
        <v>45</v>
      </c>
      <c r="L1239" s="22" t="s">
        <v>4411</v>
      </c>
      <c r="M1239" s="22" t="s">
        <v>4282</v>
      </c>
      <c r="N1239" s="21" t="s">
        <v>4412</v>
      </c>
      <c r="O1239" s="26" t="s">
        <v>4413</v>
      </c>
      <c r="P1239" s="23" t="s">
        <v>4319</v>
      </c>
      <c r="Q1239" s="23" t="s">
        <v>4320</v>
      </c>
      <c r="R1239" s="23" t="s">
        <v>4414</v>
      </c>
      <c r="S1239" s="23" t="s">
        <v>4415</v>
      </c>
      <c r="T1239" s="23" t="s">
        <v>4416</v>
      </c>
      <c r="U1239" s="22" t="s">
        <v>4428</v>
      </c>
      <c r="V1239" s="22" t="s">
        <v>4301</v>
      </c>
      <c r="W1239" s="27" t="s">
        <v>4301</v>
      </c>
      <c r="X1239" s="28"/>
      <c r="Y1239" s="23" t="s">
        <v>4301</v>
      </c>
      <c r="Z1239" s="23" t="s">
        <v>4301</v>
      </c>
      <c r="AA1239" s="29" t="str">
        <f t="shared" si="19"/>
        <v>Información incompleta</v>
      </c>
      <c r="AB1239" s="22" t="s">
        <v>4301</v>
      </c>
      <c r="AC1239" s="22" t="s">
        <v>313</v>
      </c>
      <c r="AD1239" s="22"/>
      <c r="AE1239" s="22" t="s">
        <v>4423</v>
      </c>
      <c r="AF1239" s="23" t="s">
        <v>47</v>
      </c>
      <c r="AG1239" s="23" t="s">
        <v>4421</v>
      </c>
    </row>
    <row r="1240" spans="1:33" s="20" customFormat="1" ht="63" customHeight="1" x14ac:dyDescent="0.2">
      <c r="A1240" s="21" t="s">
        <v>4277</v>
      </c>
      <c r="B1240" s="22">
        <v>93141509</v>
      </c>
      <c r="C1240" s="23" t="s">
        <v>4429</v>
      </c>
      <c r="D1240" s="24">
        <v>43313</v>
      </c>
      <c r="E1240" s="23" t="s">
        <v>2500</v>
      </c>
      <c r="F1240" s="23" t="s">
        <v>533</v>
      </c>
      <c r="G1240" s="23" t="s">
        <v>352</v>
      </c>
      <c r="H1240" s="25">
        <v>70000000</v>
      </c>
      <c r="I1240" s="25">
        <v>70000000</v>
      </c>
      <c r="J1240" s="23" t="s">
        <v>347</v>
      </c>
      <c r="K1240" s="23" t="s">
        <v>45</v>
      </c>
      <c r="L1240" s="22" t="s">
        <v>4411</v>
      </c>
      <c r="M1240" s="22" t="s">
        <v>4282</v>
      </c>
      <c r="N1240" s="21" t="s">
        <v>4412</v>
      </c>
      <c r="O1240" s="26" t="s">
        <v>4413</v>
      </c>
      <c r="P1240" s="23" t="s">
        <v>4319</v>
      </c>
      <c r="Q1240" s="23" t="s">
        <v>4320</v>
      </c>
      <c r="R1240" s="23" t="s">
        <v>4414</v>
      </c>
      <c r="S1240" s="23" t="s">
        <v>4415</v>
      </c>
      <c r="T1240" s="23" t="s">
        <v>4416</v>
      </c>
      <c r="U1240" s="22" t="s">
        <v>4430</v>
      </c>
      <c r="V1240" s="22" t="s">
        <v>4301</v>
      </c>
      <c r="W1240" s="27" t="s">
        <v>4301</v>
      </c>
      <c r="X1240" s="28"/>
      <c r="Y1240" s="23" t="s">
        <v>4301</v>
      </c>
      <c r="Z1240" s="23" t="s">
        <v>4301</v>
      </c>
      <c r="AA1240" s="29" t="str">
        <f t="shared" si="19"/>
        <v>Información incompleta</v>
      </c>
      <c r="AB1240" s="22" t="s">
        <v>4301</v>
      </c>
      <c r="AC1240" s="22" t="s">
        <v>313</v>
      </c>
      <c r="AD1240" s="22"/>
      <c r="AE1240" s="22" t="s">
        <v>4423</v>
      </c>
      <c r="AF1240" s="23" t="s">
        <v>47</v>
      </c>
      <c r="AG1240" s="23" t="s">
        <v>4421</v>
      </c>
    </row>
    <row r="1241" spans="1:33" s="20" customFormat="1" ht="63" customHeight="1" x14ac:dyDescent="0.2">
      <c r="A1241" s="21" t="s">
        <v>4277</v>
      </c>
      <c r="B1241" s="22">
        <v>93141509</v>
      </c>
      <c r="C1241" s="23" t="s">
        <v>4279</v>
      </c>
      <c r="D1241" s="24">
        <v>43313</v>
      </c>
      <c r="E1241" s="23" t="s">
        <v>2500</v>
      </c>
      <c r="F1241" s="23" t="s">
        <v>533</v>
      </c>
      <c r="G1241" s="23" t="s">
        <v>352</v>
      </c>
      <c r="H1241" s="25">
        <v>200000000</v>
      </c>
      <c r="I1241" s="25">
        <v>200000000</v>
      </c>
      <c r="J1241" s="23" t="s">
        <v>347</v>
      </c>
      <c r="K1241" s="23" t="s">
        <v>45</v>
      </c>
      <c r="L1241" s="22" t="s">
        <v>4411</v>
      </c>
      <c r="M1241" s="22" t="s">
        <v>4282</v>
      </c>
      <c r="N1241" s="21" t="s">
        <v>4412</v>
      </c>
      <c r="O1241" s="26" t="s">
        <v>4413</v>
      </c>
      <c r="P1241" s="23" t="s">
        <v>4319</v>
      </c>
      <c r="Q1241" s="23" t="s">
        <v>4320</v>
      </c>
      <c r="R1241" s="23" t="s">
        <v>4414</v>
      </c>
      <c r="S1241" s="23" t="s">
        <v>4415</v>
      </c>
      <c r="T1241" s="23" t="s">
        <v>4416</v>
      </c>
      <c r="U1241" s="22" t="s">
        <v>4431</v>
      </c>
      <c r="V1241" s="22" t="s">
        <v>4301</v>
      </c>
      <c r="W1241" s="27" t="s">
        <v>4301</v>
      </c>
      <c r="X1241" s="28"/>
      <c r="Y1241" s="23" t="s">
        <v>4301</v>
      </c>
      <c r="Z1241" s="23" t="s">
        <v>4301</v>
      </c>
      <c r="AA1241" s="29" t="str">
        <f t="shared" si="19"/>
        <v>Información incompleta</v>
      </c>
      <c r="AB1241" s="22" t="s">
        <v>4301</v>
      </c>
      <c r="AC1241" s="22" t="s">
        <v>313</v>
      </c>
      <c r="AD1241" s="22"/>
      <c r="AE1241" s="22" t="s">
        <v>4423</v>
      </c>
      <c r="AF1241" s="23" t="s">
        <v>47</v>
      </c>
      <c r="AG1241" s="23" t="s">
        <v>4421</v>
      </c>
    </row>
    <row r="1242" spans="1:33" s="20" customFormat="1" ht="63" customHeight="1" x14ac:dyDescent="0.2">
      <c r="A1242" s="21" t="s">
        <v>4277</v>
      </c>
      <c r="B1242" s="22">
        <v>81111811</v>
      </c>
      <c r="C1242" s="23" t="s">
        <v>4432</v>
      </c>
      <c r="D1242" s="24">
        <v>43101</v>
      </c>
      <c r="E1242" s="23" t="s">
        <v>821</v>
      </c>
      <c r="F1242" s="23" t="s">
        <v>837</v>
      </c>
      <c r="G1242" s="23" t="s">
        <v>352</v>
      </c>
      <c r="H1242" s="25">
        <f>110598427+52901785</f>
        <v>163500212</v>
      </c>
      <c r="I1242" s="25">
        <f>110598427+52901785</f>
        <v>163500212</v>
      </c>
      <c r="J1242" s="23" t="s">
        <v>347</v>
      </c>
      <c r="K1242" s="23" t="s">
        <v>45</v>
      </c>
      <c r="L1242" s="22" t="s">
        <v>4325</v>
      </c>
      <c r="M1242" s="22" t="s">
        <v>4282</v>
      </c>
      <c r="N1242" s="21" t="s">
        <v>4433</v>
      </c>
      <c r="O1242" s="26" t="s">
        <v>4326</v>
      </c>
      <c r="P1242" s="23" t="s">
        <v>4386</v>
      </c>
      <c r="Q1242" s="23" t="s">
        <v>4387</v>
      </c>
      <c r="R1242" s="23" t="s">
        <v>4434</v>
      </c>
      <c r="S1242" s="23">
        <v>220102</v>
      </c>
      <c r="T1242" s="23" t="s">
        <v>4387</v>
      </c>
      <c r="U1242" s="22" t="s">
        <v>4435</v>
      </c>
      <c r="V1242" s="22" t="s">
        <v>4301</v>
      </c>
      <c r="W1242" s="27" t="s">
        <v>4301</v>
      </c>
      <c r="X1242" s="28"/>
      <c r="Y1242" s="23" t="s">
        <v>4301</v>
      </c>
      <c r="Z1242" s="23" t="s">
        <v>4301</v>
      </c>
      <c r="AA1242" s="29" t="str">
        <f t="shared" si="19"/>
        <v>Información incompleta</v>
      </c>
      <c r="AB1242" s="22" t="s">
        <v>4301</v>
      </c>
      <c r="AC1242" s="22" t="s">
        <v>313</v>
      </c>
      <c r="AD1242" s="22" t="s">
        <v>4302</v>
      </c>
      <c r="AE1242" s="22" t="s">
        <v>4436</v>
      </c>
      <c r="AF1242" s="23" t="s">
        <v>3869</v>
      </c>
      <c r="AG1242" s="23" t="s">
        <v>4369</v>
      </c>
    </row>
    <row r="1243" spans="1:33" s="20" customFormat="1" ht="63" customHeight="1" x14ac:dyDescent="0.2">
      <c r="A1243" s="21" t="s">
        <v>4277</v>
      </c>
      <c r="B1243" s="22">
        <v>80101504</v>
      </c>
      <c r="C1243" s="23" t="s">
        <v>4437</v>
      </c>
      <c r="D1243" s="24">
        <v>43282</v>
      </c>
      <c r="E1243" s="23" t="s">
        <v>1507</v>
      </c>
      <c r="F1243" s="23" t="s">
        <v>533</v>
      </c>
      <c r="G1243" s="23" t="s">
        <v>352</v>
      </c>
      <c r="H1243" s="25">
        <v>490000000</v>
      </c>
      <c r="I1243" s="25">
        <v>490000000</v>
      </c>
      <c r="J1243" s="23" t="s">
        <v>347</v>
      </c>
      <c r="K1243" s="23" t="s">
        <v>45</v>
      </c>
      <c r="L1243" s="22" t="s">
        <v>4325</v>
      </c>
      <c r="M1243" s="22" t="s">
        <v>4282</v>
      </c>
      <c r="N1243" s="21" t="s">
        <v>4433</v>
      </c>
      <c r="O1243" s="26" t="s">
        <v>4326</v>
      </c>
      <c r="P1243" s="23" t="s">
        <v>4327</v>
      </c>
      <c r="Q1243" s="23" t="s">
        <v>4328</v>
      </c>
      <c r="R1243" s="23" t="s">
        <v>4329</v>
      </c>
      <c r="S1243" s="23">
        <v>220109</v>
      </c>
      <c r="T1243" s="23" t="s">
        <v>4330</v>
      </c>
      <c r="U1243" s="22" t="s">
        <v>4438</v>
      </c>
      <c r="V1243" s="22" t="s">
        <v>4301</v>
      </c>
      <c r="W1243" s="27" t="s">
        <v>4301</v>
      </c>
      <c r="X1243" s="28"/>
      <c r="Y1243" s="23" t="s">
        <v>4301</v>
      </c>
      <c r="Z1243" s="23" t="s">
        <v>4301</v>
      </c>
      <c r="AA1243" s="29" t="str">
        <f t="shared" si="19"/>
        <v>Información incompleta</v>
      </c>
      <c r="AB1243" s="22" t="s">
        <v>4301</v>
      </c>
      <c r="AC1243" s="22" t="s">
        <v>313</v>
      </c>
      <c r="AD1243" s="22" t="s">
        <v>4439</v>
      </c>
      <c r="AE1243" s="22" t="s">
        <v>4325</v>
      </c>
      <c r="AF1243" s="23" t="s">
        <v>47</v>
      </c>
      <c r="AG1243" s="23" t="s">
        <v>4440</v>
      </c>
    </row>
    <row r="1244" spans="1:33" s="20" customFormat="1" ht="63" customHeight="1" x14ac:dyDescent="0.2">
      <c r="A1244" s="21" t="s">
        <v>4277</v>
      </c>
      <c r="B1244" s="22">
        <v>80101504</v>
      </c>
      <c r="C1244" s="23" t="s">
        <v>4441</v>
      </c>
      <c r="D1244" s="24">
        <v>43221</v>
      </c>
      <c r="E1244" s="23" t="s">
        <v>1507</v>
      </c>
      <c r="F1244" s="23" t="s">
        <v>1127</v>
      </c>
      <c r="G1244" s="23" t="s">
        <v>352</v>
      </c>
      <c r="H1244" s="25">
        <v>491257763</v>
      </c>
      <c r="I1244" s="25">
        <v>491257763</v>
      </c>
      <c r="J1244" s="23" t="s">
        <v>347</v>
      </c>
      <c r="K1244" s="23" t="s">
        <v>45</v>
      </c>
      <c r="L1244" s="22" t="s">
        <v>4325</v>
      </c>
      <c r="M1244" s="22" t="s">
        <v>4282</v>
      </c>
      <c r="N1244" s="21" t="s">
        <v>4433</v>
      </c>
      <c r="O1244" s="26" t="s">
        <v>4326</v>
      </c>
      <c r="P1244" s="23" t="s">
        <v>4327</v>
      </c>
      <c r="Q1244" s="23" t="s">
        <v>4328</v>
      </c>
      <c r="R1244" s="23" t="s">
        <v>4329</v>
      </c>
      <c r="S1244" s="23">
        <v>220109</v>
      </c>
      <c r="T1244" s="23" t="s">
        <v>4330</v>
      </c>
      <c r="U1244" s="22" t="s">
        <v>4438</v>
      </c>
      <c r="V1244" s="22" t="s">
        <v>4301</v>
      </c>
      <c r="W1244" s="27" t="s">
        <v>4301</v>
      </c>
      <c r="X1244" s="28"/>
      <c r="Y1244" s="23" t="s">
        <v>4301</v>
      </c>
      <c r="Z1244" s="23" t="s">
        <v>4301</v>
      </c>
      <c r="AA1244" s="29" t="str">
        <f t="shared" si="19"/>
        <v>Información incompleta</v>
      </c>
      <c r="AB1244" s="22" t="s">
        <v>4301</v>
      </c>
      <c r="AC1244" s="22" t="s">
        <v>313</v>
      </c>
      <c r="AD1244" s="22" t="s">
        <v>4439</v>
      </c>
      <c r="AE1244" s="22" t="s">
        <v>4325</v>
      </c>
      <c r="AF1244" s="23" t="s">
        <v>47</v>
      </c>
      <c r="AG1244" s="23" t="s">
        <v>4440</v>
      </c>
    </row>
    <row r="1245" spans="1:33" s="20" customFormat="1" ht="63" customHeight="1" x14ac:dyDescent="0.2">
      <c r="A1245" s="21" t="s">
        <v>4277</v>
      </c>
      <c r="B1245" s="22">
        <v>82121504</v>
      </c>
      <c r="C1245" s="23" t="s">
        <v>4279</v>
      </c>
      <c r="D1245" s="24">
        <v>43115</v>
      </c>
      <c r="E1245" s="23" t="s">
        <v>821</v>
      </c>
      <c r="F1245" s="23" t="s">
        <v>353</v>
      </c>
      <c r="G1245" s="23" t="s">
        <v>352</v>
      </c>
      <c r="H1245" s="25">
        <v>20000000</v>
      </c>
      <c r="I1245" s="25">
        <v>20000000</v>
      </c>
      <c r="J1245" s="23" t="s">
        <v>347</v>
      </c>
      <c r="K1245" s="23" t="s">
        <v>45</v>
      </c>
      <c r="L1245" s="22" t="s">
        <v>4325</v>
      </c>
      <c r="M1245" s="22" t="s">
        <v>4282</v>
      </c>
      <c r="N1245" s="21" t="s">
        <v>4433</v>
      </c>
      <c r="O1245" s="26" t="s">
        <v>4326</v>
      </c>
      <c r="P1245" s="23" t="s">
        <v>4327</v>
      </c>
      <c r="Q1245" s="23" t="s">
        <v>4328</v>
      </c>
      <c r="R1245" s="23" t="s">
        <v>4329</v>
      </c>
      <c r="S1245" s="23">
        <v>220109</v>
      </c>
      <c r="T1245" s="23" t="s">
        <v>4330</v>
      </c>
      <c r="U1245" s="22" t="s">
        <v>4442</v>
      </c>
      <c r="V1245" s="22" t="s">
        <v>4301</v>
      </c>
      <c r="W1245" s="27" t="s">
        <v>4301</v>
      </c>
      <c r="X1245" s="28"/>
      <c r="Y1245" s="23" t="s">
        <v>4301</v>
      </c>
      <c r="Z1245" s="23" t="s">
        <v>4301</v>
      </c>
      <c r="AA1245" s="29" t="str">
        <f t="shared" si="19"/>
        <v>Información incompleta</v>
      </c>
      <c r="AB1245" s="22" t="s">
        <v>4301</v>
      </c>
      <c r="AC1245" s="22" t="s">
        <v>313</v>
      </c>
      <c r="AD1245" s="22"/>
      <c r="AE1245" s="22" t="s">
        <v>4443</v>
      </c>
      <c r="AF1245" s="23" t="s">
        <v>47</v>
      </c>
      <c r="AG1245" s="23" t="s">
        <v>4444</v>
      </c>
    </row>
    <row r="1246" spans="1:33" s="20" customFormat="1" ht="63" customHeight="1" x14ac:dyDescent="0.2">
      <c r="A1246" s="21" t="s">
        <v>4277</v>
      </c>
      <c r="B1246" s="22">
        <v>80111604</v>
      </c>
      <c r="C1246" s="23" t="s">
        <v>4445</v>
      </c>
      <c r="D1246" s="24">
        <v>43009</v>
      </c>
      <c r="E1246" s="23" t="s">
        <v>1507</v>
      </c>
      <c r="F1246" s="23" t="s">
        <v>1127</v>
      </c>
      <c r="G1246" s="23" t="s">
        <v>352</v>
      </c>
      <c r="H1246" s="25">
        <v>0</v>
      </c>
      <c r="I1246" s="25">
        <v>609340846</v>
      </c>
      <c r="J1246" s="23" t="s">
        <v>49</v>
      </c>
      <c r="K1246" s="23" t="s">
        <v>346</v>
      </c>
      <c r="L1246" s="22" t="s">
        <v>4325</v>
      </c>
      <c r="M1246" s="22" t="s">
        <v>4282</v>
      </c>
      <c r="N1246" s="21" t="s">
        <v>4433</v>
      </c>
      <c r="O1246" s="26" t="s">
        <v>4326</v>
      </c>
      <c r="P1246" s="23" t="s">
        <v>4327</v>
      </c>
      <c r="Q1246" s="23" t="s">
        <v>4446</v>
      </c>
      <c r="R1246" s="23" t="s">
        <v>4447</v>
      </c>
      <c r="S1246" s="23">
        <v>220162</v>
      </c>
      <c r="T1246" s="23" t="s">
        <v>4446</v>
      </c>
      <c r="U1246" s="22" t="s">
        <v>4448</v>
      </c>
      <c r="V1246" s="22" t="s">
        <v>4312</v>
      </c>
      <c r="W1246" s="27">
        <v>19442</v>
      </c>
      <c r="X1246" s="28">
        <v>43049</v>
      </c>
      <c r="Y1246" s="23" t="s">
        <v>45</v>
      </c>
      <c r="Z1246" s="23">
        <v>4600007905</v>
      </c>
      <c r="AA1246" s="29">
        <f t="shared" si="19"/>
        <v>1</v>
      </c>
      <c r="AB1246" s="22" t="s">
        <v>4313</v>
      </c>
      <c r="AC1246" s="22" t="s">
        <v>317</v>
      </c>
      <c r="AD1246" s="22" t="s">
        <v>4449</v>
      </c>
      <c r="AE1246" s="22" t="s">
        <v>4281</v>
      </c>
      <c r="AF1246" s="23" t="s">
        <v>47</v>
      </c>
      <c r="AG1246" s="23" t="s">
        <v>4315</v>
      </c>
    </row>
    <row r="1247" spans="1:33" s="20" customFormat="1" ht="63" customHeight="1" x14ac:dyDescent="0.2">
      <c r="A1247" s="21" t="s">
        <v>4277</v>
      </c>
      <c r="B1247" s="22">
        <v>80111604</v>
      </c>
      <c r="C1247" s="23" t="s">
        <v>4445</v>
      </c>
      <c r="D1247" s="24">
        <v>43296</v>
      </c>
      <c r="E1247" s="23" t="s">
        <v>1507</v>
      </c>
      <c r="F1247" s="23" t="s">
        <v>1127</v>
      </c>
      <c r="G1247" s="23" t="s">
        <v>352</v>
      </c>
      <c r="H1247" s="25">
        <v>1302514579</v>
      </c>
      <c r="I1247" s="25">
        <v>1302514579</v>
      </c>
      <c r="J1247" s="23" t="s">
        <v>347</v>
      </c>
      <c r="K1247" s="23" t="s">
        <v>45</v>
      </c>
      <c r="L1247" s="22" t="s">
        <v>4325</v>
      </c>
      <c r="M1247" s="22" t="s">
        <v>4282</v>
      </c>
      <c r="N1247" s="21" t="s">
        <v>4433</v>
      </c>
      <c r="O1247" s="26" t="s">
        <v>4326</v>
      </c>
      <c r="P1247" s="23" t="s">
        <v>4327</v>
      </c>
      <c r="Q1247" s="23" t="s">
        <v>4446</v>
      </c>
      <c r="R1247" s="23" t="s">
        <v>4447</v>
      </c>
      <c r="S1247" s="23">
        <v>220162</v>
      </c>
      <c r="T1247" s="23" t="s">
        <v>4446</v>
      </c>
      <c r="U1247" s="22" t="s">
        <v>4448</v>
      </c>
      <c r="V1247" s="22" t="s">
        <v>4301</v>
      </c>
      <c r="W1247" s="27" t="s">
        <v>4301</v>
      </c>
      <c r="X1247" s="28"/>
      <c r="Y1247" s="23" t="s">
        <v>4301</v>
      </c>
      <c r="Z1247" s="23" t="s">
        <v>4301</v>
      </c>
      <c r="AA1247" s="29" t="str">
        <f t="shared" si="19"/>
        <v>Información incompleta</v>
      </c>
      <c r="AB1247" s="22" t="s">
        <v>4301</v>
      </c>
      <c r="AC1247" s="22" t="s">
        <v>313</v>
      </c>
      <c r="AD1247" s="22"/>
      <c r="AE1247" s="22" t="s">
        <v>4325</v>
      </c>
      <c r="AF1247" s="23" t="s">
        <v>3869</v>
      </c>
      <c r="AG1247" s="23" t="s">
        <v>4444</v>
      </c>
    </row>
    <row r="1248" spans="1:33" s="20" customFormat="1" ht="63" customHeight="1" x14ac:dyDescent="0.2">
      <c r="A1248" s="21" t="s">
        <v>4277</v>
      </c>
      <c r="B1248" s="22">
        <v>78111502</v>
      </c>
      <c r="C1248" s="23" t="s">
        <v>4377</v>
      </c>
      <c r="D1248" s="24">
        <v>43009</v>
      </c>
      <c r="E1248" s="23" t="s">
        <v>4410</v>
      </c>
      <c r="F1248" s="23" t="s">
        <v>353</v>
      </c>
      <c r="G1248" s="23" t="s">
        <v>352</v>
      </c>
      <c r="H1248" s="25">
        <v>56650000</v>
      </c>
      <c r="I1248" s="25">
        <v>56650000</v>
      </c>
      <c r="J1248" s="23" t="s">
        <v>49</v>
      </c>
      <c r="K1248" s="23" t="s">
        <v>346</v>
      </c>
      <c r="L1248" s="22" t="s">
        <v>4450</v>
      </c>
      <c r="M1248" s="22" t="s">
        <v>4282</v>
      </c>
      <c r="N1248" s="21" t="s">
        <v>4412</v>
      </c>
      <c r="O1248" s="26" t="s">
        <v>4413</v>
      </c>
      <c r="P1248" s="23" t="s">
        <v>45</v>
      </c>
      <c r="Q1248" s="23" t="s">
        <v>45</v>
      </c>
      <c r="R1248" s="23" t="s">
        <v>45</v>
      </c>
      <c r="S1248" s="23" t="s">
        <v>45</v>
      </c>
      <c r="T1248" s="23" t="s">
        <v>45</v>
      </c>
      <c r="U1248" s="22" t="s">
        <v>45</v>
      </c>
      <c r="V1248" s="22" t="s">
        <v>4418</v>
      </c>
      <c r="W1248" s="27">
        <v>18750</v>
      </c>
      <c r="X1248" s="28">
        <v>42990</v>
      </c>
      <c r="Y1248" s="23" t="s">
        <v>45</v>
      </c>
      <c r="Z1248" s="23">
        <v>4600007506</v>
      </c>
      <c r="AA1248" s="29">
        <f t="shared" si="19"/>
        <v>1</v>
      </c>
      <c r="AB1248" s="22" t="s">
        <v>4419</v>
      </c>
      <c r="AC1248" s="22" t="s">
        <v>317</v>
      </c>
      <c r="AD1248" s="22" t="s">
        <v>4451</v>
      </c>
      <c r="AE1248" s="22" t="s">
        <v>2679</v>
      </c>
      <c r="AF1248" s="23" t="s">
        <v>47</v>
      </c>
      <c r="AG1248" s="23" t="s">
        <v>4421</v>
      </c>
    </row>
    <row r="1249" spans="1:33" s="20" customFormat="1" ht="63" customHeight="1" x14ac:dyDescent="0.2">
      <c r="A1249" s="21" t="s">
        <v>4452</v>
      </c>
      <c r="B1249" s="22" t="s">
        <v>4453</v>
      </c>
      <c r="C1249" s="23" t="s">
        <v>4454</v>
      </c>
      <c r="D1249" s="24" t="s">
        <v>4455</v>
      </c>
      <c r="E1249" s="23" t="s">
        <v>1616</v>
      </c>
      <c r="F1249" s="23" t="s">
        <v>357</v>
      </c>
      <c r="G1249" s="23" t="s">
        <v>352</v>
      </c>
      <c r="H1249" s="25">
        <v>87250215</v>
      </c>
      <c r="I1249" s="25">
        <v>29083405</v>
      </c>
      <c r="J1249" s="23" t="s">
        <v>49</v>
      </c>
      <c r="K1249" s="23" t="s">
        <v>346</v>
      </c>
      <c r="L1249" s="22" t="s">
        <v>4456</v>
      </c>
      <c r="M1249" s="22" t="s">
        <v>4457</v>
      </c>
      <c r="N1249" s="21" t="s">
        <v>4458</v>
      </c>
      <c r="O1249" s="26" t="s">
        <v>4459</v>
      </c>
      <c r="P1249" s="23" t="s">
        <v>4460</v>
      </c>
      <c r="Q1249" s="23" t="s">
        <v>4461</v>
      </c>
      <c r="R1249" s="23" t="s">
        <v>4462</v>
      </c>
      <c r="S1249" s="23" t="s">
        <v>4463</v>
      </c>
      <c r="T1249" s="23" t="s">
        <v>4464</v>
      </c>
      <c r="U1249" s="22" t="s">
        <v>4465</v>
      </c>
      <c r="V1249" s="22">
        <v>6396</v>
      </c>
      <c r="W1249" s="27">
        <v>16478</v>
      </c>
      <c r="X1249" s="28">
        <v>42772</v>
      </c>
      <c r="Y1249" s="23" t="s">
        <v>4466</v>
      </c>
      <c r="Z1249" s="23">
        <v>4600006270</v>
      </c>
      <c r="AA1249" s="29">
        <f t="shared" si="19"/>
        <v>1</v>
      </c>
      <c r="AB1249" s="22" t="s">
        <v>4467</v>
      </c>
      <c r="AC1249" s="22" t="s">
        <v>4468</v>
      </c>
      <c r="AD1249" s="22" t="s">
        <v>1118</v>
      </c>
      <c r="AE1249" s="22" t="s">
        <v>4456</v>
      </c>
      <c r="AF1249" s="23" t="s">
        <v>47</v>
      </c>
      <c r="AG1249" s="23" t="s">
        <v>319</v>
      </c>
    </row>
    <row r="1250" spans="1:33" s="20" customFormat="1" ht="63" customHeight="1" x14ac:dyDescent="0.2">
      <c r="A1250" s="21" t="s">
        <v>4452</v>
      </c>
      <c r="B1250" s="22" t="s">
        <v>4453</v>
      </c>
      <c r="C1250" s="23" t="s">
        <v>4469</v>
      </c>
      <c r="D1250" s="24" t="s">
        <v>334</v>
      </c>
      <c r="E1250" s="23" t="s">
        <v>340</v>
      </c>
      <c r="F1250" s="23" t="s">
        <v>357</v>
      </c>
      <c r="G1250" s="23" t="s">
        <v>352</v>
      </c>
      <c r="H1250" s="25">
        <v>60000000</v>
      </c>
      <c r="I1250" s="25">
        <v>42000000</v>
      </c>
      <c r="J1250" s="23" t="s">
        <v>49</v>
      </c>
      <c r="K1250" s="23" t="s">
        <v>1473</v>
      </c>
      <c r="L1250" s="22" t="s">
        <v>4456</v>
      </c>
      <c r="M1250" s="22" t="s">
        <v>4457</v>
      </c>
      <c r="N1250" s="21" t="s">
        <v>4458</v>
      </c>
      <c r="O1250" s="26" t="s">
        <v>4459</v>
      </c>
      <c r="P1250" s="23" t="s">
        <v>4460</v>
      </c>
      <c r="Q1250" s="23" t="s">
        <v>4461</v>
      </c>
      <c r="R1250" s="23" t="s">
        <v>4462</v>
      </c>
      <c r="S1250" s="23" t="s">
        <v>4463</v>
      </c>
      <c r="T1250" s="23" t="s">
        <v>4464</v>
      </c>
      <c r="U1250" s="22" t="s">
        <v>4465</v>
      </c>
      <c r="V1250" s="22"/>
      <c r="W1250" s="27"/>
      <c r="X1250" s="28"/>
      <c r="Y1250" s="23"/>
      <c r="Z1250" s="23"/>
      <c r="AA1250" s="29" t="str">
        <f t="shared" si="19"/>
        <v/>
      </c>
      <c r="AB1250" s="22"/>
      <c r="AC1250" s="22"/>
      <c r="AD1250" s="22" t="s">
        <v>1118</v>
      </c>
      <c r="AE1250" s="22" t="s">
        <v>4456</v>
      </c>
      <c r="AF1250" s="23" t="s">
        <v>47</v>
      </c>
      <c r="AG1250" s="23" t="s">
        <v>319</v>
      </c>
    </row>
    <row r="1251" spans="1:33" s="20" customFormat="1" ht="63" customHeight="1" x14ac:dyDescent="0.2">
      <c r="A1251" s="21" t="s">
        <v>4452</v>
      </c>
      <c r="B1251" s="22" t="s">
        <v>4453</v>
      </c>
      <c r="C1251" s="23" t="s">
        <v>4470</v>
      </c>
      <c r="D1251" s="24" t="s">
        <v>333</v>
      </c>
      <c r="E1251" s="23" t="s">
        <v>341</v>
      </c>
      <c r="F1251" s="23" t="s">
        <v>357</v>
      </c>
      <c r="G1251" s="23" t="s">
        <v>352</v>
      </c>
      <c r="H1251" s="25">
        <v>25920000</v>
      </c>
      <c r="I1251" s="25">
        <v>21600000</v>
      </c>
      <c r="J1251" s="23" t="s">
        <v>49</v>
      </c>
      <c r="K1251" s="23" t="s">
        <v>1473</v>
      </c>
      <c r="L1251" s="22" t="s">
        <v>4456</v>
      </c>
      <c r="M1251" s="22" t="s">
        <v>4457</v>
      </c>
      <c r="N1251" s="21" t="s">
        <v>4458</v>
      </c>
      <c r="O1251" s="26" t="s">
        <v>4459</v>
      </c>
      <c r="P1251" s="23" t="s">
        <v>4460</v>
      </c>
      <c r="Q1251" s="23" t="s">
        <v>4461</v>
      </c>
      <c r="R1251" s="23" t="s">
        <v>4462</v>
      </c>
      <c r="S1251" s="23" t="s">
        <v>4463</v>
      </c>
      <c r="T1251" s="23" t="s">
        <v>4464</v>
      </c>
      <c r="U1251" s="22" t="s">
        <v>4465</v>
      </c>
      <c r="V1251" s="22"/>
      <c r="W1251" s="27"/>
      <c r="X1251" s="28"/>
      <c r="Y1251" s="23"/>
      <c r="Z1251" s="23"/>
      <c r="AA1251" s="29" t="str">
        <f t="shared" si="19"/>
        <v/>
      </c>
      <c r="AB1251" s="22"/>
      <c r="AC1251" s="22"/>
      <c r="AD1251" s="22" t="s">
        <v>1118</v>
      </c>
      <c r="AE1251" s="22" t="s">
        <v>4456</v>
      </c>
      <c r="AF1251" s="23" t="s">
        <v>47</v>
      </c>
      <c r="AG1251" s="23" t="s">
        <v>319</v>
      </c>
    </row>
    <row r="1252" spans="1:33" s="20" customFormat="1" ht="63" customHeight="1" x14ac:dyDescent="0.2">
      <c r="A1252" s="21" t="s">
        <v>4452</v>
      </c>
      <c r="B1252" s="22" t="s">
        <v>4453</v>
      </c>
      <c r="C1252" s="23" t="s">
        <v>4471</v>
      </c>
      <c r="D1252" s="24" t="s">
        <v>333</v>
      </c>
      <c r="E1252" s="23" t="s">
        <v>341</v>
      </c>
      <c r="F1252" s="23" t="s">
        <v>357</v>
      </c>
      <c r="G1252" s="23" t="s">
        <v>352</v>
      </c>
      <c r="H1252" s="25">
        <v>25920000</v>
      </c>
      <c r="I1252" s="25">
        <v>21600000</v>
      </c>
      <c r="J1252" s="23" t="s">
        <v>49</v>
      </c>
      <c r="K1252" s="23" t="s">
        <v>1473</v>
      </c>
      <c r="L1252" s="22" t="s">
        <v>4456</v>
      </c>
      <c r="M1252" s="22" t="s">
        <v>4457</v>
      </c>
      <c r="N1252" s="21" t="s">
        <v>4458</v>
      </c>
      <c r="O1252" s="26" t="s">
        <v>4459</v>
      </c>
      <c r="P1252" s="23" t="s">
        <v>4460</v>
      </c>
      <c r="Q1252" s="23" t="s">
        <v>4461</v>
      </c>
      <c r="R1252" s="23" t="s">
        <v>4462</v>
      </c>
      <c r="S1252" s="23" t="s">
        <v>4463</v>
      </c>
      <c r="T1252" s="23" t="s">
        <v>4464</v>
      </c>
      <c r="U1252" s="22" t="s">
        <v>4465</v>
      </c>
      <c r="V1252" s="22"/>
      <c r="W1252" s="27"/>
      <c r="X1252" s="28"/>
      <c r="Y1252" s="23"/>
      <c r="Z1252" s="23"/>
      <c r="AA1252" s="29" t="str">
        <f t="shared" si="19"/>
        <v/>
      </c>
      <c r="AB1252" s="22"/>
      <c r="AC1252" s="22"/>
      <c r="AD1252" s="22" t="s">
        <v>1118</v>
      </c>
      <c r="AE1252" s="22" t="s">
        <v>4456</v>
      </c>
      <c r="AF1252" s="23" t="s">
        <v>47</v>
      </c>
      <c r="AG1252" s="23" t="s">
        <v>319</v>
      </c>
    </row>
    <row r="1253" spans="1:33" s="20" customFormat="1" ht="63" customHeight="1" x14ac:dyDescent="0.2">
      <c r="A1253" s="21" t="s">
        <v>4452</v>
      </c>
      <c r="B1253" s="22" t="s">
        <v>4453</v>
      </c>
      <c r="C1253" s="23" t="s">
        <v>4472</v>
      </c>
      <c r="D1253" s="24" t="s">
        <v>333</v>
      </c>
      <c r="E1253" s="23" t="s">
        <v>341</v>
      </c>
      <c r="F1253" s="23" t="s">
        <v>357</v>
      </c>
      <c r="G1253" s="23" t="s">
        <v>352</v>
      </c>
      <c r="H1253" s="25">
        <v>25920000</v>
      </c>
      <c r="I1253" s="25">
        <v>21600000</v>
      </c>
      <c r="J1253" s="23" t="s">
        <v>49</v>
      </c>
      <c r="K1253" s="23" t="s">
        <v>1473</v>
      </c>
      <c r="L1253" s="22" t="s">
        <v>4456</v>
      </c>
      <c r="M1253" s="22" t="s">
        <v>4457</v>
      </c>
      <c r="N1253" s="21" t="s">
        <v>4458</v>
      </c>
      <c r="O1253" s="26" t="s">
        <v>4459</v>
      </c>
      <c r="P1253" s="23" t="s">
        <v>4460</v>
      </c>
      <c r="Q1253" s="23" t="s">
        <v>4461</v>
      </c>
      <c r="R1253" s="23" t="s">
        <v>4462</v>
      </c>
      <c r="S1253" s="23" t="s">
        <v>4463</v>
      </c>
      <c r="T1253" s="23" t="s">
        <v>4464</v>
      </c>
      <c r="U1253" s="22" t="s">
        <v>4465</v>
      </c>
      <c r="V1253" s="22"/>
      <c r="W1253" s="27"/>
      <c r="X1253" s="28"/>
      <c r="Y1253" s="23"/>
      <c r="Z1253" s="23"/>
      <c r="AA1253" s="29" t="str">
        <f t="shared" si="19"/>
        <v/>
      </c>
      <c r="AB1253" s="22"/>
      <c r="AC1253" s="22"/>
      <c r="AD1253" s="22" t="s">
        <v>1118</v>
      </c>
      <c r="AE1253" s="22" t="s">
        <v>4456</v>
      </c>
      <c r="AF1253" s="23" t="s">
        <v>47</v>
      </c>
      <c r="AG1253" s="23" t="s">
        <v>319</v>
      </c>
    </row>
    <row r="1254" spans="1:33" s="20" customFormat="1" ht="63" customHeight="1" x14ac:dyDescent="0.2">
      <c r="A1254" s="21" t="s">
        <v>4452</v>
      </c>
      <c r="B1254" s="22" t="s">
        <v>4453</v>
      </c>
      <c r="C1254" s="23" t="s">
        <v>4473</v>
      </c>
      <c r="D1254" s="24" t="s">
        <v>333</v>
      </c>
      <c r="E1254" s="23" t="s">
        <v>341</v>
      </c>
      <c r="F1254" s="23" t="s">
        <v>357</v>
      </c>
      <c r="G1254" s="23" t="s">
        <v>352</v>
      </c>
      <c r="H1254" s="25">
        <v>25920000</v>
      </c>
      <c r="I1254" s="25">
        <v>21600000</v>
      </c>
      <c r="J1254" s="23" t="s">
        <v>49</v>
      </c>
      <c r="K1254" s="23" t="s">
        <v>1473</v>
      </c>
      <c r="L1254" s="22" t="s">
        <v>4456</v>
      </c>
      <c r="M1254" s="22" t="s">
        <v>4457</v>
      </c>
      <c r="N1254" s="21" t="s">
        <v>4458</v>
      </c>
      <c r="O1254" s="26" t="s">
        <v>4459</v>
      </c>
      <c r="P1254" s="23" t="s">
        <v>4460</v>
      </c>
      <c r="Q1254" s="23" t="s">
        <v>4461</v>
      </c>
      <c r="R1254" s="23" t="s">
        <v>4462</v>
      </c>
      <c r="S1254" s="23" t="s">
        <v>4463</v>
      </c>
      <c r="T1254" s="23" t="s">
        <v>4464</v>
      </c>
      <c r="U1254" s="22" t="s">
        <v>4465</v>
      </c>
      <c r="V1254" s="22"/>
      <c r="W1254" s="27"/>
      <c r="X1254" s="28"/>
      <c r="Y1254" s="23"/>
      <c r="Z1254" s="23"/>
      <c r="AA1254" s="29" t="str">
        <f t="shared" si="19"/>
        <v/>
      </c>
      <c r="AB1254" s="22"/>
      <c r="AC1254" s="22"/>
      <c r="AD1254" s="22" t="s">
        <v>1118</v>
      </c>
      <c r="AE1254" s="22" t="s">
        <v>4456</v>
      </c>
      <c r="AF1254" s="23" t="s">
        <v>47</v>
      </c>
      <c r="AG1254" s="23" t="s">
        <v>319</v>
      </c>
    </row>
    <row r="1255" spans="1:33" s="20" customFormat="1" ht="63" customHeight="1" x14ac:dyDescent="0.2">
      <c r="A1255" s="21" t="s">
        <v>4452</v>
      </c>
      <c r="B1255" s="22" t="s">
        <v>4453</v>
      </c>
      <c r="C1255" s="23" t="s">
        <v>4474</v>
      </c>
      <c r="D1255" s="24" t="s">
        <v>333</v>
      </c>
      <c r="E1255" s="23" t="s">
        <v>341</v>
      </c>
      <c r="F1255" s="23" t="s">
        <v>357</v>
      </c>
      <c r="G1255" s="23" t="s">
        <v>352</v>
      </c>
      <c r="H1255" s="25">
        <v>25920000</v>
      </c>
      <c r="I1255" s="25">
        <v>21600000</v>
      </c>
      <c r="J1255" s="23" t="s">
        <v>49</v>
      </c>
      <c r="K1255" s="23" t="s">
        <v>1473</v>
      </c>
      <c r="L1255" s="22" t="s">
        <v>4456</v>
      </c>
      <c r="M1255" s="22" t="s">
        <v>4457</v>
      </c>
      <c r="N1255" s="21" t="s">
        <v>4458</v>
      </c>
      <c r="O1255" s="26" t="s">
        <v>4459</v>
      </c>
      <c r="P1255" s="23" t="s">
        <v>4460</v>
      </c>
      <c r="Q1255" s="23" t="s">
        <v>4461</v>
      </c>
      <c r="R1255" s="23" t="s">
        <v>4462</v>
      </c>
      <c r="S1255" s="23" t="s">
        <v>4463</v>
      </c>
      <c r="T1255" s="23" t="s">
        <v>4464</v>
      </c>
      <c r="U1255" s="22" t="s">
        <v>4465</v>
      </c>
      <c r="V1255" s="22"/>
      <c r="W1255" s="27"/>
      <c r="X1255" s="28"/>
      <c r="Y1255" s="23"/>
      <c r="Z1255" s="23"/>
      <c r="AA1255" s="29" t="str">
        <f t="shared" si="19"/>
        <v/>
      </c>
      <c r="AB1255" s="22"/>
      <c r="AC1255" s="22"/>
      <c r="AD1255" s="22" t="s">
        <v>1118</v>
      </c>
      <c r="AE1255" s="22" t="s">
        <v>4456</v>
      </c>
      <c r="AF1255" s="23" t="s">
        <v>47</v>
      </c>
      <c r="AG1255" s="23" t="s">
        <v>319</v>
      </c>
    </row>
    <row r="1256" spans="1:33" s="20" customFormat="1" ht="63" customHeight="1" x14ac:dyDescent="0.2">
      <c r="A1256" s="21" t="s">
        <v>4452</v>
      </c>
      <c r="B1256" s="22" t="s">
        <v>4475</v>
      </c>
      <c r="C1256" s="23" t="s">
        <v>4476</v>
      </c>
      <c r="D1256" s="24" t="s">
        <v>335</v>
      </c>
      <c r="E1256" s="23" t="s">
        <v>343</v>
      </c>
      <c r="F1256" s="23" t="s">
        <v>533</v>
      </c>
      <c r="G1256" s="23" t="s">
        <v>768</v>
      </c>
      <c r="H1256" s="25">
        <v>100000000</v>
      </c>
      <c r="I1256" s="25">
        <v>100000000</v>
      </c>
      <c r="J1256" s="23" t="s">
        <v>347</v>
      </c>
      <c r="K1256" s="23" t="s">
        <v>45</v>
      </c>
      <c r="L1256" s="22" t="s">
        <v>4456</v>
      </c>
      <c r="M1256" s="22" t="s">
        <v>4457</v>
      </c>
      <c r="N1256" s="21" t="s">
        <v>4458</v>
      </c>
      <c r="O1256" s="26" t="s">
        <v>4459</v>
      </c>
      <c r="P1256" s="23" t="s">
        <v>4460</v>
      </c>
      <c r="Q1256" s="23" t="s">
        <v>4461</v>
      </c>
      <c r="R1256" s="23" t="s">
        <v>4462</v>
      </c>
      <c r="S1256" s="23" t="s">
        <v>4463</v>
      </c>
      <c r="T1256" s="23" t="s">
        <v>4464</v>
      </c>
      <c r="U1256" s="22" t="s">
        <v>4465</v>
      </c>
      <c r="V1256" s="22"/>
      <c r="W1256" s="27"/>
      <c r="X1256" s="28"/>
      <c r="Y1256" s="23"/>
      <c r="Z1256" s="23"/>
      <c r="AA1256" s="29" t="str">
        <f t="shared" si="19"/>
        <v/>
      </c>
      <c r="AB1256" s="22"/>
      <c r="AC1256" s="22"/>
      <c r="AD1256" s="22" t="s">
        <v>1118</v>
      </c>
      <c r="AE1256" s="22" t="s">
        <v>4456</v>
      </c>
      <c r="AF1256" s="23" t="s">
        <v>47</v>
      </c>
      <c r="AG1256" s="23" t="s">
        <v>319</v>
      </c>
    </row>
    <row r="1257" spans="1:33" s="20" customFormat="1" ht="63" customHeight="1" x14ac:dyDescent="0.2">
      <c r="A1257" s="21" t="s">
        <v>4452</v>
      </c>
      <c r="B1257" s="22">
        <v>8511703</v>
      </c>
      <c r="C1257" s="23" t="s">
        <v>4477</v>
      </c>
      <c r="D1257" s="24" t="s">
        <v>334</v>
      </c>
      <c r="E1257" s="23" t="s">
        <v>345</v>
      </c>
      <c r="F1257" s="23" t="s">
        <v>780</v>
      </c>
      <c r="G1257" s="23" t="s">
        <v>768</v>
      </c>
      <c r="H1257" s="25">
        <v>75000000</v>
      </c>
      <c r="I1257" s="25">
        <v>75000000</v>
      </c>
      <c r="J1257" s="23" t="s">
        <v>347</v>
      </c>
      <c r="K1257" s="23" t="s">
        <v>45</v>
      </c>
      <c r="L1257" s="22" t="s">
        <v>4456</v>
      </c>
      <c r="M1257" s="22" t="s">
        <v>4457</v>
      </c>
      <c r="N1257" s="21" t="s">
        <v>4458</v>
      </c>
      <c r="O1257" s="26" t="s">
        <v>4459</v>
      </c>
      <c r="P1257" s="23" t="s">
        <v>4460</v>
      </c>
      <c r="Q1257" s="23" t="s">
        <v>4461</v>
      </c>
      <c r="R1257" s="23" t="s">
        <v>4462</v>
      </c>
      <c r="S1257" s="23" t="s">
        <v>4463</v>
      </c>
      <c r="T1257" s="23" t="s">
        <v>4464</v>
      </c>
      <c r="U1257" s="22" t="s">
        <v>4465</v>
      </c>
      <c r="V1257" s="22"/>
      <c r="W1257" s="27"/>
      <c r="X1257" s="28"/>
      <c r="Y1257" s="23"/>
      <c r="Z1257" s="23"/>
      <c r="AA1257" s="29" t="str">
        <f t="shared" si="19"/>
        <v/>
      </c>
      <c r="AB1257" s="22"/>
      <c r="AC1257" s="22"/>
      <c r="AD1257" s="22" t="s">
        <v>1118</v>
      </c>
      <c r="AE1257" s="22" t="s">
        <v>4456</v>
      </c>
      <c r="AF1257" s="23" t="s">
        <v>47</v>
      </c>
      <c r="AG1257" s="23" t="s">
        <v>319</v>
      </c>
    </row>
    <row r="1258" spans="1:33" s="20" customFormat="1" ht="63" customHeight="1" x14ac:dyDescent="0.2">
      <c r="A1258" s="21" t="s">
        <v>4452</v>
      </c>
      <c r="B1258" s="22">
        <v>77121501</v>
      </c>
      <c r="C1258" s="23" t="s">
        <v>4478</v>
      </c>
      <c r="D1258" s="24" t="s">
        <v>334</v>
      </c>
      <c r="E1258" s="23" t="s">
        <v>345</v>
      </c>
      <c r="F1258" s="23" t="s">
        <v>533</v>
      </c>
      <c r="G1258" s="23" t="s">
        <v>768</v>
      </c>
      <c r="H1258" s="25">
        <v>100000000</v>
      </c>
      <c r="I1258" s="25">
        <v>100000000</v>
      </c>
      <c r="J1258" s="23" t="s">
        <v>347</v>
      </c>
      <c r="K1258" s="23" t="s">
        <v>45</v>
      </c>
      <c r="L1258" s="22" t="s">
        <v>4456</v>
      </c>
      <c r="M1258" s="22" t="s">
        <v>4457</v>
      </c>
      <c r="N1258" s="21" t="s">
        <v>4458</v>
      </c>
      <c r="O1258" s="26" t="s">
        <v>4459</v>
      </c>
      <c r="P1258" s="23" t="s">
        <v>4460</v>
      </c>
      <c r="Q1258" s="23" t="s">
        <v>4461</v>
      </c>
      <c r="R1258" s="23" t="s">
        <v>4462</v>
      </c>
      <c r="S1258" s="23" t="s">
        <v>4463</v>
      </c>
      <c r="T1258" s="23" t="s">
        <v>4464</v>
      </c>
      <c r="U1258" s="22" t="s">
        <v>4465</v>
      </c>
      <c r="V1258" s="22"/>
      <c r="W1258" s="27"/>
      <c r="X1258" s="28"/>
      <c r="Y1258" s="23"/>
      <c r="Z1258" s="23"/>
      <c r="AA1258" s="29" t="str">
        <f t="shared" si="19"/>
        <v/>
      </c>
      <c r="AB1258" s="22"/>
      <c r="AC1258" s="22"/>
      <c r="AD1258" s="22" t="s">
        <v>1118</v>
      </c>
      <c r="AE1258" s="22" t="s">
        <v>4456</v>
      </c>
      <c r="AF1258" s="23" t="s">
        <v>47</v>
      </c>
      <c r="AG1258" s="23" t="s">
        <v>319</v>
      </c>
    </row>
    <row r="1259" spans="1:33" s="20" customFormat="1" ht="63" customHeight="1" x14ac:dyDescent="0.2">
      <c r="A1259" s="21" t="s">
        <v>4452</v>
      </c>
      <c r="B1259" s="22" t="s">
        <v>4479</v>
      </c>
      <c r="C1259" s="23" t="s">
        <v>4480</v>
      </c>
      <c r="D1259" s="24" t="s">
        <v>4481</v>
      </c>
      <c r="E1259" s="23" t="s">
        <v>343</v>
      </c>
      <c r="F1259" s="23" t="s">
        <v>353</v>
      </c>
      <c r="G1259" s="23" t="s">
        <v>768</v>
      </c>
      <c r="H1259" s="25">
        <v>25000000</v>
      </c>
      <c r="I1259" s="25">
        <v>25000000</v>
      </c>
      <c r="J1259" s="23" t="s">
        <v>347</v>
      </c>
      <c r="K1259" s="23" t="s">
        <v>45</v>
      </c>
      <c r="L1259" s="22" t="s">
        <v>4482</v>
      </c>
      <c r="M1259" s="22" t="s">
        <v>800</v>
      </c>
      <c r="N1259" s="21" t="s">
        <v>4483</v>
      </c>
      <c r="O1259" s="26" t="s">
        <v>4484</v>
      </c>
      <c r="P1259" s="23" t="s">
        <v>4460</v>
      </c>
      <c r="Q1259" s="23" t="s">
        <v>4461</v>
      </c>
      <c r="R1259" s="23" t="s">
        <v>4485</v>
      </c>
      <c r="S1259" s="23" t="s">
        <v>4486</v>
      </c>
      <c r="T1259" s="23" t="s">
        <v>4464</v>
      </c>
      <c r="U1259" s="22" t="s">
        <v>4487</v>
      </c>
      <c r="V1259" s="22"/>
      <c r="W1259" s="27"/>
      <c r="X1259" s="28"/>
      <c r="Y1259" s="23"/>
      <c r="Z1259" s="23"/>
      <c r="AA1259" s="29" t="str">
        <f t="shared" si="19"/>
        <v/>
      </c>
      <c r="AB1259" s="22"/>
      <c r="AC1259" s="22"/>
      <c r="AD1259" s="22"/>
      <c r="AE1259" s="22" t="s">
        <v>4488</v>
      </c>
      <c r="AF1259" s="23" t="s">
        <v>47</v>
      </c>
      <c r="AG1259" s="23" t="s">
        <v>319</v>
      </c>
    </row>
    <row r="1260" spans="1:33" s="20" customFormat="1" ht="63" customHeight="1" x14ac:dyDescent="0.2">
      <c r="A1260" s="21" t="s">
        <v>4452</v>
      </c>
      <c r="B1260" s="22" t="s">
        <v>4479</v>
      </c>
      <c r="C1260" s="23" t="s">
        <v>4489</v>
      </c>
      <c r="D1260" s="24" t="s">
        <v>4481</v>
      </c>
      <c r="E1260" s="23" t="s">
        <v>343</v>
      </c>
      <c r="F1260" s="23" t="s">
        <v>353</v>
      </c>
      <c r="G1260" s="23" t="s">
        <v>768</v>
      </c>
      <c r="H1260" s="25">
        <v>25000000</v>
      </c>
      <c r="I1260" s="25">
        <v>25000000</v>
      </c>
      <c r="J1260" s="23" t="s">
        <v>347</v>
      </c>
      <c r="K1260" s="23" t="s">
        <v>45</v>
      </c>
      <c r="L1260" s="22" t="s">
        <v>4482</v>
      </c>
      <c r="M1260" s="22" t="s">
        <v>800</v>
      </c>
      <c r="N1260" s="21" t="s">
        <v>4483</v>
      </c>
      <c r="O1260" s="26" t="s">
        <v>4484</v>
      </c>
      <c r="P1260" s="23" t="s">
        <v>4460</v>
      </c>
      <c r="Q1260" s="23" t="s">
        <v>4461</v>
      </c>
      <c r="R1260" s="23" t="s">
        <v>4485</v>
      </c>
      <c r="S1260" s="23" t="s">
        <v>4486</v>
      </c>
      <c r="T1260" s="23" t="s">
        <v>4464</v>
      </c>
      <c r="U1260" s="22" t="s">
        <v>4487</v>
      </c>
      <c r="V1260" s="22"/>
      <c r="W1260" s="27"/>
      <c r="X1260" s="28"/>
      <c r="Y1260" s="23"/>
      <c r="Z1260" s="23"/>
      <c r="AA1260" s="29" t="str">
        <f t="shared" si="19"/>
        <v/>
      </c>
      <c r="AB1260" s="22"/>
      <c r="AC1260" s="22"/>
      <c r="AD1260" s="22"/>
      <c r="AE1260" s="22" t="s">
        <v>4488</v>
      </c>
      <c r="AF1260" s="23" t="s">
        <v>47</v>
      </c>
      <c r="AG1260" s="23" t="s">
        <v>319</v>
      </c>
    </row>
    <row r="1261" spans="1:33" s="20" customFormat="1" ht="63" customHeight="1" x14ac:dyDescent="0.2">
      <c r="A1261" s="21" t="s">
        <v>4452</v>
      </c>
      <c r="B1261" s="22" t="s">
        <v>4490</v>
      </c>
      <c r="C1261" s="23" t="s">
        <v>4491</v>
      </c>
      <c r="D1261" s="24" t="s">
        <v>334</v>
      </c>
      <c r="E1261" s="23" t="s">
        <v>2410</v>
      </c>
      <c r="F1261" s="23" t="s">
        <v>348</v>
      </c>
      <c r="G1261" s="23" t="s">
        <v>352</v>
      </c>
      <c r="H1261" s="25">
        <v>110000000</v>
      </c>
      <c r="I1261" s="25">
        <v>110000000</v>
      </c>
      <c r="J1261" s="23" t="s">
        <v>347</v>
      </c>
      <c r="K1261" s="23" t="s">
        <v>45</v>
      </c>
      <c r="L1261" s="22" t="s">
        <v>4492</v>
      </c>
      <c r="M1261" s="22" t="s">
        <v>4493</v>
      </c>
      <c r="N1261" s="21" t="s">
        <v>4494</v>
      </c>
      <c r="O1261" s="26" t="s">
        <v>4495</v>
      </c>
      <c r="P1261" s="23" t="s">
        <v>4496</v>
      </c>
      <c r="Q1261" s="23" t="s">
        <v>4497</v>
      </c>
      <c r="R1261" s="23" t="s">
        <v>4498</v>
      </c>
      <c r="S1261" s="23" t="s">
        <v>4499</v>
      </c>
      <c r="T1261" s="23" t="s">
        <v>4498</v>
      </c>
      <c r="U1261" s="22" t="s">
        <v>4500</v>
      </c>
      <c r="V1261" s="22"/>
      <c r="W1261" s="27"/>
      <c r="X1261" s="28"/>
      <c r="Y1261" s="23"/>
      <c r="Z1261" s="23"/>
      <c r="AA1261" s="29" t="str">
        <f t="shared" si="19"/>
        <v/>
      </c>
      <c r="AB1261" s="22"/>
      <c r="AC1261" s="22"/>
      <c r="AD1261" s="22"/>
      <c r="AE1261" s="22" t="s">
        <v>4501</v>
      </c>
      <c r="AF1261" s="23" t="s">
        <v>47</v>
      </c>
      <c r="AG1261" s="23" t="s">
        <v>319</v>
      </c>
    </row>
    <row r="1262" spans="1:33" s="20" customFormat="1" ht="63" customHeight="1" x14ac:dyDescent="0.2">
      <c r="A1262" s="21" t="s">
        <v>4452</v>
      </c>
      <c r="B1262" s="22" t="s">
        <v>4490</v>
      </c>
      <c r="C1262" s="23" t="s">
        <v>4502</v>
      </c>
      <c r="D1262" s="24" t="s">
        <v>334</v>
      </c>
      <c r="E1262" s="23" t="s">
        <v>2410</v>
      </c>
      <c r="F1262" s="23" t="s">
        <v>348</v>
      </c>
      <c r="G1262" s="23" t="s">
        <v>768</v>
      </c>
      <c r="H1262" s="25">
        <v>5567409511</v>
      </c>
      <c r="I1262" s="25">
        <v>1996658262</v>
      </c>
      <c r="J1262" s="23" t="s">
        <v>49</v>
      </c>
      <c r="K1262" s="23" t="s">
        <v>45</v>
      </c>
      <c r="L1262" s="22" t="s">
        <v>4492</v>
      </c>
      <c r="M1262" s="22" t="s">
        <v>4493</v>
      </c>
      <c r="N1262" s="21" t="s">
        <v>4494</v>
      </c>
      <c r="O1262" s="26" t="s">
        <v>4495</v>
      </c>
      <c r="P1262" s="23" t="s">
        <v>4496</v>
      </c>
      <c r="Q1262" s="23" t="s">
        <v>4497</v>
      </c>
      <c r="R1262" s="23" t="s">
        <v>4498</v>
      </c>
      <c r="S1262" s="23" t="s">
        <v>4499</v>
      </c>
      <c r="T1262" s="23" t="s">
        <v>4498</v>
      </c>
      <c r="U1262" s="22" t="s">
        <v>4500</v>
      </c>
      <c r="V1262" s="22">
        <v>7640</v>
      </c>
      <c r="W1262" s="27">
        <v>18556</v>
      </c>
      <c r="X1262" s="28">
        <v>43031</v>
      </c>
      <c r="Y1262" s="23" t="s">
        <v>4503</v>
      </c>
      <c r="Z1262" s="23">
        <v>4600007723</v>
      </c>
      <c r="AA1262" s="29">
        <f t="shared" si="19"/>
        <v>1</v>
      </c>
      <c r="AB1262" s="22" t="s">
        <v>4504</v>
      </c>
      <c r="AC1262" s="22" t="s">
        <v>4468</v>
      </c>
      <c r="AD1262" s="22"/>
      <c r="AE1262" s="22" t="s">
        <v>4501</v>
      </c>
      <c r="AF1262" s="23" t="s">
        <v>47</v>
      </c>
      <c r="AG1262" s="23" t="s">
        <v>319</v>
      </c>
    </row>
    <row r="1263" spans="1:33" s="20" customFormat="1" ht="63" customHeight="1" x14ac:dyDescent="0.2">
      <c r="A1263" s="21" t="s">
        <v>4452</v>
      </c>
      <c r="B1263" s="22" t="s">
        <v>4505</v>
      </c>
      <c r="C1263" s="23" t="s">
        <v>4502</v>
      </c>
      <c r="D1263" s="24" t="s">
        <v>4506</v>
      </c>
      <c r="E1263" s="23" t="s">
        <v>340</v>
      </c>
      <c r="F1263" s="23" t="s">
        <v>4507</v>
      </c>
      <c r="G1263" s="23" t="s">
        <v>352</v>
      </c>
      <c r="H1263" s="25">
        <v>5567409511</v>
      </c>
      <c r="I1263" s="25">
        <v>3354052798</v>
      </c>
      <c r="J1263" s="23" t="s">
        <v>49</v>
      </c>
      <c r="K1263" s="23" t="s">
        <v>45</v>
      </c>
      <c r="L1263" s="22" t="s">
        <v>4492</v>
      </c>
      <c r="M1263" s="22" t="s">
        <v>4493</v>
      </c>
      <c r="N1263" s="21" t="s">
        <v>4494</v>
      </c>
      <c r="O1263" s="26" t="s">
        <v>4495</v>
      </c>
      <c r="P1263" s="23" t="s">
        <v>4496</v>
      </c>
      <c r="Q1263" s="23" t="s">
        <v>4497</v>
      </c>
      <c r="R1263" s="23" t="s">
        <v>4498</v>
      </c>
      <c r="S1263" s="23" t="s">
        <v>4499</v>
      </c>
      <c r="T1263" s="23" t="s">
        <v>4498</v>
      </c>
      <c r="U1263" s="22" t="s">
        <v>4500</v>
      </c>
      <c r="V1263" s="22">
        <v>7640</v>
      </c>
      <c r="W1263" s="27">
        <v>18556</v>
      </c>
      <c r="X1263" s="28">
        <v>43031</v>
      </c>
      <c r="Y1263" s="23" t="s">
        <v>4503</v>
      </c>
      <c r="Z1263" s="23">
        <v>4600007723</v>
      </c>
      <c r="AA1263" s="29">
        <f t="shared" si="19"/>
        <v>1</v>
      </c>
      <c r="AB1263" s="22" t="s">
        <v>4504</v>
      </c>
      <c r="AC1263" s="22" t="s">
        <v>4468</v>
      </c>
      <c r="AD1263" s="22"/>
      <c r="AE1263" s="22" t="s">
        <v>4501</v>
      </c>
      <c r="AF1263" s="23" t="s">
        <v>47</v>
      </c>
      <c r="AG1263" s="23" t="s">
        <v>319</v>
      </c>
    </row>
    <row r="1264" spans="1:33" s="20" customFormat="1" ht="63" customHeight="1" x14ac:dyDescent="0.2">
      <c r="A1264" s="21" t="s">
        <v>4452</v>
      </c>
      <c r="B1264" s="22" t="s">
        <v>4505</v>
      </c>
      <c r="C1264" s="23" t="s">
        <v>4502</v>
      </c>
      <c r="D1264" s="24" t="s">
        <v>4508</v>
      </c>
      <c r="E1264" s="23" t="s">
        <v>341</v>
      </c>
      <c r="F1264" s="23" t="s">
        <v>4507</v>
      </c>
      <c r="G1264" s="23" t="s">
        <v>352</v>
      </c>
      <c r="H1264" s="25">
        <v>6499343679</v>
      </c>
      <c r="I1264" s="25">
        <v>10000202</v>
      </c>
      <c r="J1264" s="23" t="s">
        <v>49</v>
      </c>
      <c r="K1264" s="23" t="s">
        <v>45</v>
      </c>
      <c r="L1264" s="22" t="s">
        <v>4492</v>
      </c>
      <c r="M1264" s="22" t="s">
        <v>4493</v>
      </c>
      <c r="N1264" s="21" t="s">
        <v>4494</v>
      </c>
      <c r="O1264" s="26" t="s">
        <v>4495</v>
      </c>
      <c r="P1264" s="23" t="s">
        <v>4496</v>
      </c>
      <c r="Q1264" s="23" t="s">
        <v>4497</v>
      </c>
      <c r="R1264" s="23" t="s">
        <v>4498</v>
      </c>
      <c r="S1264" s="23" t="s">
        <v>4499</v>
      </c>
      <c r="T1264" s="23" t="s">
        <v>4498</v>
      </c>
      <c r="U1264" s="22" t="s">
        <v>4500</v>
      </c>
      <c r="V1264" s="22"/>
      <c r="W1264" s="27"/>
      <c r="X1264" s="28"/>
      <c r="Y1264" s="23"/>
      <c r="Z1264" s="23"/>
      <c r="AA1264" s="29" t="str">
        <f t="shared" si="19"/>
        <v/>
      </c>
      <c r="AB1264" s="22"/>
      <c r="AC1264" s="22"/>
      <c r="AD1264" s="22"/>
      <c r="AE1264" s="22" t="s">
        <v>4501</v>
      </c>
      <c r="AF1264" s="23" t="s">
        <v>47</v>
      </c>
      <c r="AG1264" s="23" t="s">
        <v>319</v>
      </c>
    </row>
    <row r="1265" spans="1:33" s="20" customFormat="1" ht="63" customHeight="1" x14ac:dyDescent="0.2">
      <c r="A1265" s="21" t="s">
        <v>4452</v>
      </c>
      <c r="B1265" s="22" t="s">
        <v>4509</v>
      </c>
      <c r="C1265" s="23" t="s">
        <v>4510</v>
      </c>
      <c r="D1265" s="24" t="s">
        <v>4481</v>
      </c>
      <c r="E1265" s="23" t="s">
        <v>4511</v>
      </c>
      <c r="F1265" s="23" t="s">
        <v>1127</v>
      </c>
      <c r="G1265" s="23" t="s">
        <v>352</v>
      </c>
      <c r="H1265" s="25">
        <v>529560177</v>
      </c>
      <c r="I1265" s="25">
        <v>0</v>
      </c>
      <c r="J1265" s="23" t="s">
        <v>347</v>
      </c>
      <c r="K1265" s="23" t="s">
        <v>45</v>
      </c>
      <c r="L1265" s="22" t="s">
        <v>4492</v>
      </c>
      <c r="M1265" s="22" t="s">
        <v>4493</v>
      </c>
      <c r="N1265" s="21" t="s">
        <v>4494</v>
      </c>
      <c r="O1265" s="26" t="s">
        <v>4495</v>
      </c>
      <c r="P1265" s="23" t="s">
        <v>4496</v>
      </c>
      <c r="Q1265" s="23" t="s">
        <v>4497</v>
      </c>
      <c r="R1265" s="23" t="s">
        <v>4498</v>
      </c>
      <c r="S1265" s="23" t="s">
        <v>4499</v>
      </c>
      <c r="T1265" s="23" t="s">
        <v>4498</v>
      </c>
      <c r="U1265" s="22" t="s">
        <v>4500</v>
      </c>
      <c r="V1265" s="22"/>
      <c r="W1265" s="27"/>
      <c r="X1265" s="28"/>
      <c r="Y1265" s="23"/>
      <c r="Z1265" s="23"/>
      <c r="AA1265" s="29" t="str">
        <f t="shared" si="19"/>
        <v/>
      </c>
      <c r="AB1265" s="22"/>
      <c r="AC1265" s="22"/>
      <c r="AD1265" s="22"/>
      <c r="AE1265" s="22" t="s">
        <v>4501</v>
      </c>
      <c r="AF1265" s="23" t="s">
        <v>47</v>
      </c>
      <c r="AG1265" s="23" t="s">
        <v>319</v>
      </c>
    </row>
    <row r="1266" spans="1:33" s="20" customFormat="1" ht="63" customHeight="1" x14ac:dyDescent="0.2">
      <c r="A1266" s="21" t="s">
        <v>4452</v>
      </c>
      <c r="B1266" s="22">
        <v>77102004</v>
      </c>
      <c r="C1266" s="23" t="s">
        <v>4512</v>
      </c>
      <c r="D1266" s="24" t="s">
        <v>4481</v>
      </c>
      <c r="E1266" s="23" t="s">
        <v>2366</v>
      </c>
      <c r="F1266" s="23" t="s">
        <v>353</v>
      </c>
      <c r="G1266" s="23" t="s">
        <v>768</v>
      </c>
      <c r="H1266" s="25">
        <v>30400000</v>
      </c>
      <c r="I1266" s="25">
        <v>30400000</v>
      </c>
      <c r="J1266" s="23" t="s">
        <v>347</v>
      </c>
      <c r="K1266" s="23" t="s">
        <v>45</v>
      </c>
      <c r="L1266" s="22" t="s">
        <v>4513</v>
      </c>
      <c r="M1266" s="22" t="s">
        <v>800</v>
      </c>
      <c r="N1266" s="21" t="s">
        <v>4514</v>
      </c>
      <c r="O1266" s="26" t="s">
        <v>4515</v>
      </c>
      <c r="P1266" s="23" t="s">
        <v>4460</v>
      </c>
      <c r="Q1266" s="23" t="s">
        <v>4461</v>
      </c>
      <c r="R1266" s="23" t="s">
        <v>4516</v>
      </c>
      <c r="S1266" s="23" t="s">
        <v>4517</v>
      </c>
      <c r="T1266" s="23" t="s">
        <v>4464</v>
      </c>
      <c r="U1266" s="22" t="s">
        <v>4518</v>
      </c>
      <c r="V1266" s="22"/>
      <c r="W1266" s="27"/>
      <c r="X1266" s="28"/>
      <c r="Y1266" s="23"/>
      <c r="Z1266" s="23"/>
      <c r="AA1266" s="29" t="str">
        <f t="shared" si="19"/>
        <v/>
      </c>
      <c r="AB1266" s="22"/>
      <c r="AC1266" s="22"/>
      <c r="AD1266" s="22"/>
      <c r="AE1266" s="22" t="s">
        <v>4519</v>
      </c>
      <c r="AF1266" s="23" t="s">
        <v>47</v>
      </c>
      <c r="AG1266" s="23" t="s">
        <v>319</v>
      </c>
    </row>
    <row r="1267" spans="1:33" s="20" customFormat="1" ht="63" customHeight="1" x14ac:dyDescent="0.2">
      <c r="A1267" s="21" t="s">
        <v>4452</v>
      </c>
      <c r="B1267" s="22" t="s">
        <v>4520</v>
      </c>
      <c r="C1267" s="23" t="s">
        <v>4521</v>
      </c>
      <c r="D1267" s="24" t="s">
        <v>333</v>
      </c>
      <c r="E1267" s="23" t="s">
        <v>340</v>
      </c>
      <c r="F1267" s="23" t="s">
        <v>780</v>
      </c>
      <c r="G1267" s="23" t="s">
        <v>768</v>
      </c>
      <c r="H1267" s="25">
        <v>30540363</v>
      </c>
      <c r="I1267" s="25">
        <v>30540363</v>
      </c>
      <c r="J1267" s="23" t="s">
        <v>347</v>
      </c>
      <c r="K1267" s="23" t="s">
        <v>45</v>
      </c>
      <c r="L1267" s="22" t="s">
        <v>4513</v>
      </c>
      <c r="M1267" s="22" t="s">
        <v>800</v>
      </c>
      <c r="N1267" s="21" t="s">
        <v>4514</v>
      </c>
      <c r="O1267" s="26" t="s">
        <v>4515</v>
      </c>
      <c r="P1267" s="23" t="s">
        <v>4460</v>
      </c>
      <c r="Q1267" s="23" t="s">
        <v>4461</v>
      </c>
      <c r="R1267" s="23" t="s">
        <v>4516</v>
      </c>
      <c r="S1267" s="23" t="s">
        <v>4517</v>
      </c>
      <c r="T1267" s="23" t="s">
        <v>4464</v>
      </c>
      <c r="U1267" s="22" t="s">
        <v>4518</v>
      </c>
      <c r="V1267" s="22"/>
      <c r="W1267" s="27"/>
      <c r="X1267" s="28"/>
      <c r="Y1267" s="23"/>
      <c r="Z1267" s="23"/>
      <c r="AA1267" s="29" t="str">
        <f t="shared" si="19"/>
        <v/>
      </c>
      <c r="AB1267" s="22"/>
      <c r="AC1267" s="22"/>
      <c r="AD1267" s="22"/>
      <c r="AE1267" s="22" t="s">
        <v>4519</v>
      </c>
      <c r="AF1267" s="23" t="s">
        <v>47</v>
      </c>
      <c r="AG1267" s="23" t="s">
        <v>319</v>
      </c>
    </row>
    <row r="1268" spans="1:33" s="20" customFormat="1" ht="63" customHeight="1" x14ac:dyDescent="0.2">
      <c r="A1268" s="21" t="s">
        <v>4452</v>
      </c>
      <c r="B1268" s="22" t="s">
        <v>4522</v>
      </c>
      <c r="C1268" s="23" t="s">
        <v>4523</v>
      </c>
      <c r="D1268" s="24" t="s">
        <v>334</v>
      </c>
      <c r="E1268" s="23" t="s">
        <v>1160</v>
      </c>
      <c r="F1268" s="23" t="s">
        <v>533</v>
      </c>
      <c r="G1268" s="23" t="s">
        <v>768</v>
      </c>
      <c r="H1268" s="25">
        <v>200000000</v>
      </c>
      <c r="I1268" s="25">
        <v>200000000</v>
      </c>
      <c r="J1268" s="23" t="s">
        <v>347</v>
      </c>
      <c r="K1268" s="23" t="s">
        <v>45</v>
      </c>
      <c r="L1268" s="22" t="s">
        <v>4524</v>
      </c>
      <c r="M1268" s="22" t="s">
        <v>800</v>
      </c>
      <c r="N1268" s="21" t="s">
        <v>4525</v>
      </c>
      <c r="O1268" s="26" t="s">
        <v>4526</v>
      </c>
      <c r="P1268" s="23" t="s">
        <v>4460</v>
      </c>
      <c r="Q1268" s="23" t="s">
        <v>4461</v>
      </c>
      <c r="R1268" s="23" t="s">
        <v>4527</v>
      </c>
      <c r="S1268" s="23" t="s">
        <v>4528</v>
      </c>
      <c r="T1268" s="23" t="s">
        <v>4464</v>
      </c>
      <c r="U1268" s="22" t="s">
        <v>4529</v>
      </c>
      <c r="V1268" s="22"/>
      <c r="W1268" s="27"/>
      <c r="X1268" s="28"/>
      <c r="Y1268" s="23"/>
      <c r="Z1268" s="23"/>
      <c r="AA1268" s="29" t="str">
        <f t="shared" si="19"/>
        <v/>
      </c>
      <c r="AB1268" s="22"/>
      <c r="AC1268" s="22"/>
      <c r="AD1268" s="22"/>
      <c r="AE1268" s="22" t="s">
        <v>4524</v>
      </c>
      <c r="AF1268" s="23" t="s">
        <v>47</v>
      </c>
      <c r="AG1268" s="23" t="s">
        <v>319</v>
      </c>
    </row>
    <row r="1269" spans="1:33" s="20" customFormat="1" ht="63" customHeight="1" x14ac:dyDescent="0.2">
      <c r="A1269" s="21" t="s">
        <v>4452</v>
      </c>
      <c r="B1269" s="22" t="s">
        <v>4530</v>
      </c>
      <c r="C1269" s="23" t="s">
        <v>4531</v>
      </c>
      <c r="D1269" s="24" t="s">
        <v>334</v>
      </c>
      <c r="E1269" s="23" t="s">
        <v>1160</v>
      </c>
      <c r="F1269" s="23" t="s">
        <v>533</v>
      </c>
      <c r="G1269" s="23" t="s">
        <v>352</v>
      </c>
      <c r="H1269" s="25">
        <v>800000000</v>
      </c>
      <c r="I1269" s="25">
        <v>500000000</v>
      </c>
      <c r="J1269" s="23" t="s">
        <v>347</v>
      </c>
      <c r="K1269" s="23" t="s">
        <v>45</v>
      </c>
      <c r="L1269" s="22" t="s">
        <v>4524</v>
      </c>
      <c r="M1269" s="22" t="s">
        <v>800</v>
      </c>
      <c r="N1269" s="21" t="s">
        <v>4525</v>
      </c>
      <c r="O1269" s="26" t="s">
        <v>4526</v>
      </c>
      <c r="P1269" s="23" t="s">
        <v>4460</v>
      </c>
      <c r="Q1269" s="23" t="s">
        <v>4461</v>
      </c>
      <c r="R1269" s="23" t="s">
        <v>4527</v>
      </c>
      <c r="S1269" s="23" t="s">
        <v>4528</v>
      </c>
      <c r="T1269" s="23" t="s">
        <v>4464</v>
      </c>
      <c r="U1269" s="22" t="s">
        <v>4532</v>
      </c>
      <c r="V1269" s="22"/>
      <c r="W1269" s="27"/>
      <c r="X1269" s="28"/>
      <c r="Y1269" s="23"/>
      <c r="Z1269" s="23"/>
      <c r="AA1269" s="29" t="str">
        <f t="shared" si="19"/>
        <v/>
      </c>
      <c r="AB1269" s="22"/>
      <c r="AC1269" s="22"/>
      <c r="AD1269" s="22"/>
      <c r="AE1269" s="22" t="s">
        <v>4524</v>
      </c>
      <c r="AF1269" s="23" t="s">
        <v>47</v>
      </c>
      <c r="AG1269" s="23" t="s">
        <v>319</v>
      </c>
    </row>
    <row r="1270" spans="1:33" s="20" customFormat="1" ht="63" customHeight="1" x14ac:dyDescent="0.2">
      <c r="A1270" s="21" t="s">
        <v>4452</v>
      </c>
      <c r="B1270" s="22" t="s">
        <v>4530</v>
      </c>
      <c r="C1270" s="23" t="s">
        <v>4533</v>
      </c>
      <c r="D1270" s="24" t="s">
        <v>4481</v>
      </c>
      <c r="E1270" s="23" t="s">
        <v>817</v>
      </c>
      <c r="F1270" s="23" t="s">
        <v>837</v>
      </c>
      <c r="G1270" s="23" t="s">
        <v>768</v>
      </c>
      <c r="H1270" s="25">
        <v>36394000</v>
      </c>
      <c r="I1270" s="25">
        <v>36394000</v>
      </c>
      <c r="J1270" s="23" t="s">
        <v>347</v>
      </c>
      <c r="K1270" s="23" t="s">
        <v>45</v>
      </c>
      <c r="L1270" s="22" t="s">
        <v>4524</v>
      </c>
      <c r="M1270" s="22" t="s">
        <v>800</v>
      </c>
      <c r="N1270" s="21" t="s">
        <v>4525</v>
      </c>
      <c r="O1270" s="26" t="s">
        <v>4526</v>
      </c>
      <c r="P1270" s="23" t="s">
        <v>4460</v>
      </c>
      <c r="Q1270" s="23" t="s">
        <v>4461</v>
      </c>
      <c r="R1270" s="23" t="s">
        <v>4527</v>
      </c>
      <c r="S1270" s="23" t="s">
        <v>4528</v>
      </c>
      <c r="T1270" s="23" t="s">
        <v>4464</v>
      </c>
      <c r="U1270" s="22" t="s">
        <v>4534</v>
      </c>
      <c r="V1270" s="22"/>
      <c r="W1270" s="27"/>
      <c r="X1270" s="28"/>
      <c r="Y1270" s="23"/>
      <c r="Z1270" s="23"/>
      <c r="AA1270" s="29" t="str">
        <f t="shared" si="19"/>
        <v/>
      </c>
      <c r="AB1270" s="22"/>
      <c r="AC1270" s="22"/>
      <c r="AD1270" s="22"/>
      <c r="AE1270" s="22" t="s">
        <v>4524</v>
      </c>
      <c r="AF1270" s="23" t="s">
        <v>47</v>
      </c>
      <c r="AG1270" s="23" t="s">
        <v>319</v>
      </c>
    </row>
    <row r="1271" spans="1:33" s="20" customFormat="1" ht="63" customHeight="1" x14ac:dyDescent="0.2">
      <c r="A1271" s="21" t="s">
        <v>4452</v>
      </c>
      <c r="B1271" s="22" t="s">
        <v>4535</v>
      </c>
      <c r="C1271" s="23" t="s">
        <v>4536</v>
      </c>
      <c r="D1271" s="24" t="s">
        <v>4537</v>
      </c>
      <c r="E1271" s="23" t="s">
        <v>1160</v>
      </c>
      <c r="F1271" s="23" t="s">
        <v>837</v>
      </c>
      <c r="G1271" s="23" t="s">
        <v>352</v>
      </c>
      <c r="H1271" s="25">
        <v>3500000000</v>
      </c>
      <c r="I1271" s="25">
        <v>3500000000</v>
      </c>
      <c r="J1271" s="23" t="s">
        <v>49</v>
      </c>
      <c r="K1271" s="23" t="s">
        <v>45</v>
      </c>
      <c r="L1271" s="22" t="s">
        <v>4538</v>
      </c>
      <c r="M1271" s="22" t="s">
        <v>2604</v>
      </c>
      <c r="N1271" s="21" t="s">
        <v>4539</v>
      </c>
      <c r="O1271" s="26" t="s">
        <v>4540</v>
      </c>
      <c r="P1271" s="23" t="s">
        <v>4460</v>
      </c>
      <c r="Q1271" s="23" t="s">
        <v>4461</v>
      </c>
      <c r="R1271" s="23" t="s">
        <v>4541</v>
      </c>
      <c r="S1271" s="23" t="s">
        <v>4542</v>
      </c>
      <c r="T1271" s="23" t="s">
        <v>4464</v>
      </c>
      <c r="U1271" s="22" t="s">
        <v>4543</v>
      </c>
      <c r="V1271" s="22">
        <v>7737</v>
      </c>
      <c r="W1271" s="27">
        <v>19233</v>
      </c>
      <c r="X1271" s="28">
        <v>43045</v>
      </c>
      <c r="Y1271" s="23" t="s">
        <v>4544</v>
      </c>
      <c r="Z1271" s="23">
        <v>4600007890</v>
      </c>
      <c r="AA1271" s="29">
        <f t="shared" si="19"/>
        <v>1</v>
      </c>
      <c r="AB1271" s="22" t="s">
        <v>4545</v>
      </c>
      <c r="AC1271" s="22" t="s">
        <v>4468</v>
      </c>
      <c r="AD1271" s="22"/>
      <c r="AE1271" s="22" t="s">
        <v>4546</v>
      </c>
      <c r="AF1271" s="23" t="s">
        <v>47</v>
      </c>
      <c r="AG1271" s="23" t="s">
        <v>319</v>
      </c>
    </row>
    <row r="1272" spans="1:33" s="20" customFormat="1" ht="63" customHeight="1" x14ac:dyDescent="0.2">
      <c r="A1272" s="21" t="s">
        <v>4452</v>
      </c>
      <c r="B1272" s="22" t="s">
        <v>4535</v>
      </c>
      <c r="C1272" s="23" t="s">
        <v>4536</v>
      </c>
      <c r="D1272" s="24" t="s">
        <v>335</v>
      </c>
      <c r="E1272" s="23" t="s">
        <v>341</v>
      </c>
      <c r="F1272" s="23" t="s">
        <v>837</v>
      </c>
      <c r="G1272" s="23" t="s">
        <v>352</v>
      </c>
      <c r="H1272" s="25">
        <v>5337942000</v>
      </c>
      <c r="I1272" s="25">
        <v>337942000</v>
      </c>
      <c r="J1272" s="23" t="s">
        <v>49</v>
      </c>
      <c r="K1272" s="23" t="s">
        <v>45</v>
      </c>
      <c r="L1272" s="22" t="s">
        <v>4538</v>
      </c>
      <c r="M1272" s="22" t="s">
        <v>2604</v>
      </c>
      <c r="N1272" s="21" t="s">
        <v>4539</v>
      </c>
      <c r="O1272" s="26" t="s">
        <v>4540</v>
      </c>
      <c r="P1272" s="23" t="s">
        <v>4460</v>
      </c>
      <c r="Q1272" s="23" t="s">
        <v>4461</v>
      </c>
      <c r="R1272" s="23" t="s">
        <v>4541</v>
      </c>
      <c r="S1272" s="23" t="s">
        <v>4542</v>
      </c>
      <c r="T1272" s="23" t="s">
        <v>4464</v>
      </c>
      <c r="U1272" s="22" t="s">
        <v>4543</v>
      </c>
      <c r="V1272" s="22"/>
      <c r="W1272" s="27"/>
      <c r="X1272" s="28"/>
      <c r="Y1272" s="23"/>
      <c r="Z1272" s="23"/>
      <c r="AA1272" s="29" t="str">
        <f t="shared" si="19"/>
        <v/>
      </c>
      <c r="AB1272" s="22"/>
      <c r="AC1272" s="22"/>
      <c r="AD1272" s="22"/>
      <c r="AE1272" s="22" t="s">
        <v>4546</v>
      </c>
      <c r="AF1272" s="23" t="s">
        <v>47</v>
      </c>
      <c r="AG1272" s="23" t="s">
        <v>319</v>
      </c>
    </row>
    <row r="1273" spans="1:33" s="20" customFormat="1" ht="63" customHeight="1" x14ac:dyDescent="0.2">
      <c r="A1273" s="21" t="s">
        <v>4452</v>
      </c>
      <c r="B1273" s="22" t="s">
        <v>4547</v>
      </c>
      <c r="C1273" s="23" t="s">
        <v>4548</v>
      </c>
      <c r="D1273" s="24" t="s">
        <v>334</v>
      </c>
      <c r="E1273" s="23" t="s">
        <v>345</v>
      </c>
      <c r="F1273" s="23" t="s">
        <v>780</v>
      </c>
      <c r="G1273" s="23" t="s">
        <v>352</v>
      </c>
      <c r="H1273" s="25">
        <v>60000000</v>
      </c>
      <c r="I1273" s="25">
        <v>60000000</v>
      </c>
      <c r="J1273" s="23" t="s">
        <v>347</v>
      </c>
      <c r="K1273" s="23" t="s">
        <v>45</v>
      </c>
      <c r="L1273" s="22" t="s">
        <v>4538</v>
      </c>
      <c r="M1273" s="22" t="s">
        <v>2604</v>
      </c>
      <c r="N1273" s="21" t="s">
        <v>4539</v>
      </c>
      <c r="O1273" s="26" t="s">
        <v>4540</v>
      </c>
      <c r="P1273" s="23" t="s">
        <v>4460</v>
      </c>
      <c r="Q1273" s="23" t="s">
        <v>4461</v>
      </c>
      <c r="R1273" s="23" t="s">
        <v>4541</v>
      </c>
      <c r="S1273" s="23" t="s">
        <v>4542</v>
      </c>
      <c r="T1273" s="23" t="s">
        <v>4464</v>
      </c>
      <c r="U1273" s="22" t="s">
        <v>4549</v>
      </c>
      <c r="V1273" s="22"/>
      <c r="W1273" s="27"/>
      <c r="X1273" s="28"/>
      <c r="Y1273" s="23"/>
      <c r="Z1273" s="23"/>
      <c r="AA1273" s="29" t="str">
        <f t="shared" si="19"/>
        <v/>
      </c>
      <c r="AB1273" s="22"/>
      <c r="AC1273" s="22"/>
      <c r="AD1273" s="22"/>
      <c r="AE1273" s="22" t="s">
        <v>4546</v>
      </c>
      <c r="AF1273" s="23" t="s">
        <v>47</v>
      </c>
      <c r="AG1273" s="23" t="s">
        <v>319</v>
      </c>
    </row>
    <row r="1274" spans="1:33" s="20" customFormat="1" ht="63" customHeight="1" x14ac:dyDescent="0.2">
      <c r="A1274" s="21" t="s">
        <v>4452</v>
      </c>
      <c r="B1274" s="22" t="s">
        <v>4550</v>
      </c>
      <c r="C1274" s="23" t="s">
        <v>4551</v>
      </c>
      <c r="D1274" s="24" t="s">
        <v>333</v>
      </c>
      <c r="E1274" s="23" t="s">
        <v>340</v>
      </c>
      <c r="F1274" s="23" t="s">
        <v>780</v>
      </c>
      <c r="G1274" s="23" t="s">
        <v>768</v>
      </c>
      <c r="H1274" s="25">
        <v>76000000</v>
      </c>
      <c r="I1274" s="25">
        <v>76000000</v>
      </c>
      <c r="J1274" s="23" t="s">
        <v>347</v>
      </c>
      <c r="K1274" s="23" t="s">
        <v>45</v>
      </c>
      <c r="L1274" s="22" t="s">
        <v>4538</v>
      </c>
      <c r="M1274" s="22" t="s">
        <v>2604</v>
      </c>
      <c r="N1274" s="21" t="s">
        <v>4539</v>
      </c>
      <c r="O1274" s="26" t="s">
        <v>4540</v>
      </c>
      <c r="P1274" s="23" t="s">
        <v>4460</v>
      </c>
      <c r="Q1274" s="23" t="s">
        <v>4461</v>
      </c>
      <c r="R1274" s="23" t="s">
        <v>4541</v>
      </c>
      <c r="S1274" s="23" t="s">
        <v>4542</v>
      </c>
      <c r="T1274" s="23" t="s">
        <v>4464</v>
      </c>
      <c r="U1274" s="22" t="s">
        <v>4543</v>
      </c>
      <c r="V1274" s="22"/>
      <c r="W1274" s="27"/>
      <c r="X1274" s="28"/>
      <c r="Y1274" s="23"/>
      <c r="Z1274" s="23"/>
      <c r="AA1274" s="29" t="str">
        <f t="shared" si="19"/>
        <v/>
      </c>
      <c r="AB1274" s="22"/>
      <c r="AC1274" s="22"/>
      <c r="AD1274" s="22"/>
      <c r="AE1274" s="22" t="s">
        <v>4538</v>
      </c>
      <c r="AF1274" s="23" t="s">
        <v>47</v>
      </c>
      <c r="AG1274" s="23" t="s">
        <v>319</v>
      </c>
    </row>
    <row r="1275" spans="1:33" s="20" customFormat="1" ht="63" customHeight="1" x14ac:dyDescent="0.2">
      <c r="A1275" s="21" t="s">
        <v>4452</v>
      </c>
      <c r="B1275" s="22" t="s">
        <v>4552</v>
      </c>
      <c r="C1275" s="23" t="s">
        <v>4553</v>
      </c>
      <c r="D1275" s="24" t="s">
        <v>334</v>
      </c>
      <c r="E1275" s="23" t="s">
        <v>2410</v>
      </c>
      <c r="F1275" s="23" t="s">
        <v>780</v>
      </c>
      <c r="G1275" s="23" t="s">
        <v>352</v>
      </c>
      <c r="H1275" s="25">
        <v>18394000</v>
      </c>
      <c r="I1275" s="25">
        <v>18394000</v>
      </c>
      <c r="J1275" s="23" t="s">
        <v>347</v>
      </c>
      <c r="K1275" s="23" t="s">
        <v>45</v>
      </c>
      <c r="L1275" s="22" t="s">
        <v>4554</v>
      </c>
      <c r="M1275" s="22" t="s">
        <v>4555</v>
      </c>
      <c r="N1275" s="21" t="s">
        <v>4556</v>
      </c>
      <c r="O1275" s="26" t="s">
        <v>4557</v>
      </c>
      <c r="P1275" s="23" t="s">
        <v>4460</v>
      </c>
      <c r="Q1275" s="23" t="s">
        <v>4461</v>
      </c>
      <c r="R1275" s="23" t="s">
        <v>4558</v>
      </c>
      <c r="S1275" s="23" t="s">
        <v>4559</v>
      </c>
      <c r="T1275" s="23" t="s">
        <v>4464</v>
      </c>
      <c r="U1275" s="22" t="s">
        <v>4560</v>
      </c>
      <c r="V1275" s="22"/>
      <c r="W1275" s="27"/>
      <c r="X1275" s="28"/>
      <c r="Y1275" s="23"/>
      <c r="Z1275" s="23"/>
      <c r="AA1275" s="29" t="str">
        <f t="shared" si="19"/>
        <v/>
      </c>
      <c r="AB1275" s="22"/>
      <c r="AC1275" s="22"/>
      <c r="AD1275" s="22"/>
      <c r="AE1275" s="22" t="s">
        <v>4561</v>
      </c>
      <c r="AF1275" s="23" t="s">
        <v>47</v>
      </c>
      <c r="AG1275" s="23" t="s">
        <v>319</v>
      </c>
    </row>
    <row r="1276" spans="1:33" s="20" customFormat="1" ht="63" customHeight="1" x14ac:dyDescent="0.2">
      <c r="A1276" s="21" t="s">
        <v>4452</v>
      </c>
      <c r="B1276" s="22" t="s">
        <v>4562</v>
      </c>
      <c r="C1276" s="23" t="s">
        <v>4563</v>
      </c>
      <c r="D1276" s="24" t="s">
        <v>4481</v>
      </c>
      <c r="E1276" s="23" t="s">
        <v>817</v>
      </c>
      <c r="F1276" s="23" t="s">
        <v>837</v>
      </c>
      <c r="G1276" s="23" t="s">
        <v>352</v>
      </c>
      <c r="H1276" s="25">
        <v>58096000</v>
      </c>
      <c r="I1276" s="25">
        <v>58096000</v>
      </c>
      <c r="J1276" s="23" t="s">
        <v>347</v>
      </c>
      <c r="K1276" s="23" t="s">
        <v>45</v>
      </c>
      <c r="L1276" s="22" t="s">
        <v>4554</v>
      </c>
      <c r="M1276" s="22" t="s">
        <v>4555</v>
      </c>
      <c r="N1276" s="21" t="s">
        <v>4556</v>
      </c>
      <c r="O1276" s="26" t="s">
        <v>4557</v>
      </c>
      <c r="P1276" s="23" t="s">
        <v>4460</v>
      </c>
      <c r="Q1276" s="23" t="s">
        <v>4461</v>
      </c>
      <c r="R1276" s="23" t="s">
        <v>4558</v>
      </c>
      <c r="S1276" s="23" t="s">
        <v>4559</v>
      </c>
      <c r="T1276" s="23" t="s">
        <v>4464</v>
      </c>
      <c r="U1276" s="22" t="s">
        <v>4564</v>
      </c>
      <c r="V1276" s="22"/>
      <c r="W1276" s="27"/>
      <c r="X1276" s="28"/>
      <c r="Y1276" s="23"/>
      <c r="Z1276" s="23"/>
      <c r="AA1276" s="29" t="str">
        <f t="shared" si="19"/>
        <v/>
      </c>
      <c r="AB1276" s="22"/>
      <c r="AC1276" s="22"/>
      <c r="AD1276" s="22"/>
      <c r="AE1276" s="22" t="s">
        <v>4561</v>
      </c>
      <c r="AF1276" s="23" t="s">
        <v>47</v>
      </c>
      <c r="AG1276" s="23" t="s">
        <v>319</v>
      </c>
    </row>
    <row r="1277" spans="1:33" s="20" customFormat="1" ht="63" customHeight="1" x14ac:dyDescent="0.2">
      <c r="A1277" s="21" t="s">
        <v>4452</v>
      </c>
      <c r="B1277" s="22" t="s">
        <v>4565</v>
      </c>
      <c r="C1277" s="23" t="s">
        <v>4566</v>
      </c>
      <c r="D1277" s="24" t="s">
        <v>4537</v>
      </c>
      <c r="E1277" s="23" t="s">
        <v>2406</v>
      </c>
      <c r="F1277" s="23" t="s">
        <v>353</v>
      </c>
      <c r="G1277" s="23" t="s">
        <v>768</v>
      </c>
      <c r="H1277" s="25">
        <v>1076266647</v>
      </c>
      <c r="I1277" s="25">
        <v>876271135</v>
      </c>
      <c r="J1277" s="23" t="s">
        <v>49</v>
      </c>
      <c r="K1277" s="23" t="s">
        <v>45</v>
      </c>
      <c r="L1277" s="22" t="s">
        <v>4567</v>
      </c>
      <c r="M1277" s="22" t="s">
        <v>800</v>
      </c>
      <c r="N1277" s="21" t="s">
        <v>4568</v>
      </c>
      <c r="O1277" s="26" t="s">
        <v>4569</v>
      </c>
      <c r="P1277" s="23" t="s">
        <v>4460</v>
      </c>
      <c r="Q1277" s="23" t="s">
        <v>4461</v>
      </c>
      <c r="R1277" s="23" t="s">
        <v>4570</v>
      </c>
      <c r="S1277" s="23" t="s">
        <v>4571</v>
      </c>
      <c r="T1277" s="23" t="s">
        <v>4464</v>
      </c>
      <c r="U1277" s="22" t="s">
        <v>4572</v>
      </c>
      <c r="V1277" s="22">
        <v>7725</v>
      </c>
      <c r="W1277" s="27">
        <v>19131</v>
      </c>
      <c r="X1277" s="28">
        <v>43038</v>
      </c>
      <c r="Y1277" s="23" t="s">
        <v>4573</v>
      </c>
      <c r="Z1277" s="23">
        <v>4600007911</v>
      </c>
      <c r="AA1277" s="29">
        <f t="shared" si="19"/>
        <v>1</v>
      </c>
      <c r="AB1277" s="22" t="s">
        <v>1603</v>
      </c>
      <c r="AC1277" s="22" t="s">
        <v>4468</v>
      </c>
      <c r="AD1277" s="22">
        <v>1</v>
      </c>
      <c r="AE1277" s="22" t="s">
        <v>4567</v>
      </c>
      <c r="AF1277" s="23" t="s">
        <v>47</v>
      </c>
      <c r="AG1277" s="23" t="s">
        <v>319</v>
      </c>
    </row>
    <row r="1278" spans="1:33" s="20" customFormat="1" ht="63" customHeight="1" x14ac:dyDescent="0.2">
      <c r="A1278" s="21" t="s">
        <v>4452</v>
      </c>
      <c r="B1278" s="22" t="s">
        <v>4565</v>
      </c>
      <c r="C1278" s="23" t="s">
        <v>4566</v>
      </c>
      <c r="D1278" s="24" t="s">
        <v>4574</v>
      </c>
      <c r="E1278" s="23" t="s">
        <v>2406</v>
      </c>
      <c r="F1278" s="23" t="s">
        <v>353</v>
      </c>
      <c r="G1278" s="23" t="s">
        <v>768</v>
      </c>
      <c r="H1278" s="25">
        <v>1100000000</v>
      </c>
      <c r="I1278" s="25">
        <v>60000000</v>
      </c>
      <c r="J1278" s="23" t="s">
        <v>49</v>
      </c>
      <c r="K1278" s="23" t="s">
        <v>45</v>
      </c>
      <c r="L1278" s="22" t="s">
        <v>4567</v>
      </c>
      <c r="M1278" s="22" t="s">
        <v>800</v>
      </c>
      <c r="N1278" s="21" t="s">
        <v>4568</v>
      </c>
      <c r="O1278" s="26" t="s">
        <v>4569</v>
      </c>
      <c r="P1278" s="23" t="s">
        <v>4460</v>
      </c>
      <c r="Q1278" s="23" t="s">
        <v>4461</v>
      </c>
      <c r="R1278" s="23" t="s">
        <v>4570</v>
      </c>
      <c r="S1278" s="23" t="s">
        <v>4571</v>
      </c>
      <c r="T1278" s="23" t="s">
        <v>4464</v>
      </c>
      <c r="U1278" s="22" t="s">
        <v>4572</v>
      </c>
      <c r="V1278" s="22"/>
      <c r="W1278" s="27"/>
      <c r="X1278" s="28"/>
      <c r="Y1278" s="23"/>
      <c r="Z1278" s="23"/>
      <c r="AA1278" s="29" t="str">
        <f t="shared" si="19"/>
        <v/>
      </c>
      <c r="AB1278" s="22"/>
      <c r="AC1278" s="22"/>
      <c r="AD1278" s="22" t="s">
        <v>1118</v>
      </c>
      <c r="AE1278" s="22" t="s">
        <v>4567</v>
      </c>
      <c r="AF1278" s="23" t="s">
        <v>47</v>
      </c>
      <c r="AG1278" s="23" t="s">
        <v>319</v>
      </c>
    </row>
    <row r="1279" spans="1:33" s="20" customFormat="1" ht="63" customHeight="1" x14ac:dyDescent="0.2">
      <c r="A1279" s="21" t="s">
        <v>4452</v>
      </c>
      <c r="B1279" s="22" t="s">
        <v>4575</v>
      </c>
      <c r="C1279" s="23" t="s">
        <v>4576</v>
      </c>
      <c r="D1279" s="24" t="s">
        <v>334</v>
      </c>
      <c r="E1279" s="23" t="s">
        <v>2410</v>
      </c>
      <c r="F1279" s="23" t="s">
        <v>533</v>
      </c>
      <c r="G1279" s="23" t="s">
        <v>768</v>
      </c>
      <c r="H1279" s="25">
        <v>130000000</v>
      </c>
      <c r="I1279" s="25">
        <v>130000000</v>
      </c>
      <c r="J1279" s="23" t="s">
        <v>347</v>
      </c>
      <c r="K1279" s="23" t="s">
        <v>45</v>
      </c>
      <c r="L1279" s="22" t="s">
        <v>4567</v>
      </c>
      <c r="M1279" s="22" t="s">
        <v>800</v>
      </c>
      <c r="N1279" s="21" t="s">
        <v>4577</v>
      </c>
      <c r="O1279" s="26" t="s">
        <v>4569</v>
      </c>
      <c r="P1279" s="23" t="s">
        <v>4460</v>
      </c>
      <c r="Q1279" s="23" t="s">
        <v>4461</v>
      </c>
      <c r="R1279" s="23" t="s">
        <v>4570</v>
      </c>
      <c r="S1279" s="23" t="s">
        <v>4571</v>
      </c>
      <c r="T1279" s="23" t="s">
        <v>4464</v>
      </c>
      <c r="U1279" s="22" t="s">
        <v>4572</v>
      </c>
      <c r="V1279" s="22"/>
      <c r="W1279" s="27"/>
      <c r="X1279" s="28"/>
      <c r="Y1279" s="23"/>
      <c r="Z1279" s="23"/>
      <c r="AA1279" s="29" t="str">
        <f t="shared" si="19"/>
        <v/>
      </c>
      <c r="AB1279" s="22"/>
      <c r="AC1279" s="22"/>
      <c r="AD1279" s="22" t="s">
        <v>1118</v>
      </c>
      <c r="AE1279" s="22" t="s">
        <v>4567</v>
      </c>
      <c r="AF1279" s="23" t="s">
        <v>47</v>
      </c>
      <c r="AG1279" s="23" t="s">
        <v>319</v>
      </c>
    </row>
    <row r="1280" spans="1:33" s="20" customFormat="1" ht="63" customHeight="1" x14ac:dyDescent="0.2">
      <c r="A1280" s="21" t="s">
        <v>4452</v>
      </c>
      <c r="B1280" s="22" t="s">
        <v>4578</v>
      </c>
      <c r="C1280" s="23" t="s">
        <v>4579</v>
      </c>
      <c r="D1280" s="24" t="s">
        <v>336</v>
      </c>
      <c r="E1280" s="23" t="s">
        <v>3497</v>
      </c>
      <c r="F1280" s="23" t="s">
        <v>348</v>
      </c>
      <c r="G1280" s="23" t="s">
        <v>768</v>
      </c>
      <c r="H1280" s="25">
        <v>415000000</v>
      </c>
      <c r="I1280" s="25">
        <v>0</v>
      </c>
      <c r="J1280" s="23" t="s">
        <v>347</v>
      </c>
      <c r="K1280" s="23" t="s">
        <v>45</v>
      </c>
      <c r="L1280" s="22" t="s">
        <v>4567</v>
      </c>
      <c r="M1280" s="22" t="s">
        <v>800</v>
      </c>
      <c r="N1280" s="21" t="s">
        <v>4580</v>
      </c>
      <c r="O1280" s="26" t="s">
        <v>4569</v>
      </c>
      <c r="P1280" s="23" t="s">
        <v>4460</v>
      </c>
      <c r="Q1280" s="23" t="s">
        <v>4461</v>
      </c>
      <c r="R1280" s="23" t="s">
        <v>4570</v>
      </c>
      <c r="S1280" s="23" t="s">
        <v>4571</v>
      </c>
      <c r="T1280" s="23" t="s">
        <v>4464</v>
      </c>
      <c r="U1280" s="22" t="s">
        <v>4572</v>
      </c>
      <c r="V1280" s="22"/>
      <c r="W1280" s="27"/>
      <c r="X1280" s="28"/>
      <c r="Y1280" s="23"/>
      <c r="Z1280" s="23"/>
      <c r="AA1280" s="29" t="str">
        <f t="shared" si="19"/>
        <v/>
      </c>
      <c r="AB1280" s="22"/>
      <c r="AC1280" s="22"/>
      <c r="AD1280" s="22" t="s">
        <v>1118</v>
      </c>
      <c r="AE1280" s="22" t="s">
        <v>4567</v>
      </c>
      <c r="AF1280" s="23" t="s">
        <v>47</v>
      </c>
      <c r="AG1280" s="23" t="s">
        <v>319</v>
      </c>
    </row>
    <row r="1281" spans="1:33" s="20" customFormat="1" ht="63" customHeight="1" x14ac:dyDescent="0.2">
      <c r="A1281" s="21" t="s">
        <v>4452</v>
      </c>
      <c r="B1281" s="22">
        <v>41121807</v>
      </c>
      <c r="C1281" s="23" t="s">
        <v>4581</v>
      </c>
      <c r="D1281" s="24">
        <v>43252</v>
      </c>
      <c r="E1281" s="23" t="s">
        <v>4582</v>
      </c>
      <c r="F1281" s="23" t="s">
        <v>837</v>
      </c>
      <c r="G1281" s="23" t="s">
        <v>768</v>
      </c>
      <c r="H1281" s="25">
        <v>135000000</v>
      </c>
      <c r="I1281" s="25">
        <v>0</v>
      </c>
      <c r="J1281" s="23" t="s">
        <v>347</v>
      </c>
      <c r="K1281" s="23" t="s">
        <v>45</v>
      </c>
      <c r="L1281" s="22" t="s">
        <v>4567</v>
      </c>
      <c r="M1281" s="22" t="s">
        <v>800</v>
      </c>
      <c r="N1281" s="21" t="s">
        <v>4583</v>
      </c>
      <c r="O1281" s="26" t="s">
        <v>4569</v>
      </c>
      <c r="P1281" s="23" t="s">
        <v>4460</v>
      </c>
      <c r="Q1281" s="23" t="s">
        <v>4461</v>
      </c>
      <c r="R1281" s="23" t="s">
        <v>4570</v>
      </c>
      <c r="S1281" s="23" t="s">
        <v>4571</v>
      </c>
      <c r="T1281" s="23" t="s">
        <v>4464</v>
      </c>
      <c r="U1281" s="22" t="s">
        <v>4572</v>
      </c>
      <c r="V1281" s="22"/>
      <c r="W1281" s="27"/>
      <c r="X1281" s="28"/>
      <c r="Y1281" s="23"/>
      <c r="Z1281" s="23"/>
      <c r="AA1281" s="29" t="str">
        <f t="shared" si="19"/>
        <v/>
      </c>
      <c r="AB1281" s="22"/>
      <c r="AC1281" s="22"/>
      <c r="AD1281" s="22" t="s">
        <v>1118</v>
      </c>
      <c r="AE1281" s="22" t="s">
        <v>4567</v>
      </c>
      <c r="AF1281" s="23" t="s">
        <v>47</v>
      </c>
      <c r="AG1281" s="23" t="s">
        <v>319</v>
      </c>
    </row>
    <row r="1282" spans="1:33" s="20" customFormat="1" ht="63" customHeight="1" x14ac:dyDescent="0.2">
      <c r="A1282" s="21" t="s">
        <v>4452</v>
      </c>
      <c r="B1282" s="22">
        <v>41116118</v>
      </c>
      <c r="C1282" s="23" t="s">
        <v>4584</v>
      </c>
      <c r="D1282" s="24" t="s">
        <v>337</v>
      </c>
      <c r="E1282" s="23" t="s">
        <v>496</v>
      </c>
      <c r="F1282" s="23" t="s">
        <v>348</v>
      </c>
      <c r="G1282" s="23" t="s">
        <v>768</v>
      </c>
      <c r="H1282" s="25">
        <v>100000000</v>
      </c>
      <c r="I1282" s="25">
        <v>100000000</v>
      </c>
      <c r="J1282" s="23" t="s">
        <v>347</v>
      </c>
      <c r="K1282" s="23" t="s">
        <v>45</v>
      </c>
      <c r="L1282" s="22" t="s">
        <v>4585</v>
      </c>
      <c r="M1282" s="22" t="s">
        <v>4586</v>
      </c>
      <c r="N1282" s="21" t="s">
        <v>4587</v>
      </c>
      <c r="O1282" s="26" t="s">
        <v>4588</v>
      </c>
      <c r="P1282" s="23" t="s">
        <v>4460</v>
      </c>
      <c r="Q1282" s="23" t="s">
        <v>4461</v>
      </c>
      <c r="R1282" s="23" t="s">
        <v>4589</v>
      </c>
      <c r="S1282" s="23" t="s">
        <v>4590</v>
      </c>
      <c r="T1282" s="23" t="s">
        <v>4464</v>
      </c>
      <c r="U1282" s="22" t="s">
        <v>4591</v>
      </c>
      <c r="V1282" s="22"/>
      <c r="W1282" s="27"/>
      <c r="X1282" s="28"/>
      <c r="Y1282" s="23"/>
      <c r="Z1282" s="23"/>
      <c r="AA1282" s="29" t="str">
        <f t="shared" si="19"/>
        <v/>
      </c>
      <c r="AB1282" s="22"/>
      <c r="AC1282" s="22"/>
      <c r="AD1282" s="22"/>
      <c r="AE1282" s="22" t="s">
        <v>4585</v>
      </c>
      <c r="AF1282" s="23" t="s">
        <v>47</v>
      </c>
      <c r="AG1282" s="23" t="s">
        <v>319</v>
      </c>
    </row>
    <row r="1283" spans="1:33" s="20" customFormat="1" ht="63" customHeight="1" x14ac:dyDescent="0.2">
      <c r="A1283" s="21" t="s">
        <v>4452</v>
      </c>
      <c r="B1283" s="22" t="s">
        <v>4490</v>
      </c>
      <c r="C1283" s="23" t="s">
        <v>4592</v>
      </c>
      <c r="D1283" s="24" t="s">
        <v>4593</v>
      </c>
      <c r="E1283" s="23" t="s">
        <v>4594</v>
      </c>
      <c r="F1283" s="23" t="s">
        <v>780</v>
      </c>
      <c r="G1283" s="23" t="s">
        <v>768</v>
      </c>
      <c r="H1283" s="25">
        <v>10000000</v>
      </c>
      <c r="I1283" s="25">
        <v>10000000</v>
      </c>
      <c r="J1283" s="23" t="s">
        <v>347</v>
      </c>
      <c r="K1283" s="23" t="s">
        <v>45</v>
      </c>
      <c r="L1283" s="22" t="s">
        <v>4585</v>
      </c>
      <c r="M1283" s="22" t="s">
        <v>4586</v>
      </c>
      <c r="N1283" s="21" t="s">
        <v>4587</v>
      </c>
      <c r="O1283" s="26" t="s">
        <v>4588</v>
      </c>
      <c r="P1283" s="23" t="s">
        <v>4460</v>
      </c>
      <c r="Q1283" s="23" t="s">
        <v>4461</v>
      </c>
      <c r="R1283" s="23" t="s">
        <v>4589</v>
      </c>
      <c r="S1283" s="23" t="s">
        <v>4590</v>
      </c>
      <c r="T1283" s="23" t="s">
        <v>4464</v>
      </c>
      <c r="U1283" s="22" t="s">
        <v>4591</v>
      </c>
      <c r="V1283" s="22"/>
      <c r="W1283" s="27"/>
      <c r="X1283" s="28"/>
      <c r="Y1283" s="23"/>
      <c r="Z1283" s="23"/>
      <c r="AA1283" s="29" t="str">
        <f t="shared" si="19"/>
        <v/>
      </c>
      <c r="AB1283" s="22"/>
      <c r="AC1283" s="22"/>
      <c r="AD1283" s="22"/>
      <c r="AE1283" s="22" t="s">
        <v>4585</v>
      </c>
      <c r="AF1283" s="23" t="s">
        <v>47</v>
      </c>
      <c r="AG1283" s="23" t="s">
        <v>319</v>
      </c>
    </row>
    <row r="1284" spans="1:33" s="20" customFormat="1" ht="63" customHeight="1" x14ac:dyDescent="0.2">
      <c r="A1284" s="21" t="s">
        <v>4452</v>
      </c>
      <c r="B1284" s="22">
        <v>82101801</v>
      </c>
      <c r="C1284" s="23" t="s">
        <v>4595</v>
      </c>
      <c r="D1284" s="24" t="s">
        <v>4481</v>
      </c>
      <c r="E1284" s="23" t="s">
        <v>817</v>
      </c>
      <c r="F1284" s="23" t="s">
        <v>353</v>
      </c>
      <c r="G1284" s="23" t="s">
        <v>352</v>
      </c>
      <c r="H1284" s="25">
        <v>100000000</v>
      </c>
      <c r="I1284" s="25">
        <v>36394000</v>
      </c>
      <c r="J1284" s="23" t="s">
        <v>347</v>
      </c>
      <c r="K1284" s="23" t="s">
        <v>45</v>
      </c>
      <c r="L1284" s="22" t="s">
        <v>4482</v>
      </c>
      <c r="M1284" s="22" t="s">
        <v>800</v>
      </c>
      <c r="N1284" s="21" t="s">
        <v>4596</v>
      </c>
      <c r="O1284" s="26" t="s">
        <v>4484</v>
      </c>
      <c r="P1284" s="23" t="s">
        <v>4460</v>
      </c>
      <c r="Q1284" s="23" t="s">
        <v>4461</v>
      </c>
      <c r="R1284" s="23" t="s">
        <v>4485</v>
      </c>
      <c r="S1284" s="23" t="s">
        <v>4486</v>
      </c>
      <c r="T1284" s="23" t="s">
        <v>4464</v>
      </c>
      <c r="U1284" s="22" t="s">
        <v>4487</v>
      </c>
      <c r="V1284" s="22"/>
      <c r="W1284" s="27"/>
      <c r="X1284" s="28"/>
      <c r="Y1284" s="23"/>
      <c r="Z1284" s="23"/>
      <c r="AA1284" s="29" t="str">
        <f t="shared" si="19"/>
        <v/>
      </c>
      <c r="AB1284" s="22"/>
      <c r="AC1284" s="22"/>
      <c r="AD1284" s="22"/>
      <c r="AE1284" s="22" t="s">
        <v>4488</v>
      </c>
      <c r="AF1284" s="23" t="s">
        <v>47</v>
      </c>
      <c r="AG1284" s="23" t="s">
        <v>319</v>
      </c>
    </row>
    <row r="1285" spans="1:33" s="20" customFormat="1" ht="63" customHeight="1" x14ac:dyDescent="0.2">
      <c r="A1285" s="21" t="s">
        <v>4452</v>
      </c>
      <c r="B1285" s="22">
        <v>82101801</v>
      </c>
      <c r="C1285" s="23" t="s">
        <v>4595</v>
      </c>
      <c r="D1285" s="24" t="s">
        <v>4481</v>
      </c>
      <c r="E1285" s="23" t="s">
        <v>817</v>
      </c>
      <c r="F1285" s="23" t="s">
        <v>353</v>
      </c>
      <c r="G1285" s="23" t="s">
        <v>768</v>
      </c>
      <c r="H1285" s="25">
        <v>31059637</v>
      </c>
      <c r="I1285" s="25">
        <v>31059637</v>
      </c>
      <c r="J1285" s="23" t="s">
        <v>347</v>
      </c>
      <c r="K1285" s="23" t="s">
        <v>45</v>
      </c>
      <c r="L1285" s="22" t="s">
        <v>4513</v>
      </c>
      <c r="M1285" s="22" t="s">
        <v>800</v>
      </c>
      <c r="N1285" s="21" t="s">
        <v>4514</v>
      </c>
      <c r="O1285" s="26" t="s">
        <v>4515</v>
      </c>
      <c r="P1285" s="23" t="s">
        <v>4460</v>
      </c>
      <c r="Q1285" s="23" t="s">
        <v>4461</v>
      </c>
      <c r="R1285" s="23" t="s">
        <v>4516</v>
      </c>
      <c r="S1285" s="23" t="s">
        <v>4517</v>
      </c>
      <c r="T1285" s="23" t="s">
        <v>4464</v>
      </c>
      <c r="U1285" s="22" t="s">
        <v>4518</v>
      </c>
      <c r="V1285" s="22"/>
      <c r="W1285" s="27"/>
      <c r="X1285" s="28"/>
      <c r="Y1285" s="23"/>
      <c r="Z1285" s="23"/>
      <c r="AA1285" s="29" t="str">
        <f t="shared" si="19"/>
        <v/>
      </c>
      <c r="AB1285" s="22"/>
      <c r="AC1285" s="22"/>
      <c r="AD1285" s="22"/>
      <c r="AE1285" s="22">
        <v>1</v>
      </c>
      <c r="AF1285" s="23" t="s">
        <v>47</v>
      </c>
      <c r="AG1285" s="23" t="s">
        <v>319</v>
      </c>
    </row>
    <row r="1286" spans="1:33" s="20" customFormat="1" ht="63" customHeight="1" x14ac:dyDescent="0.2">
      <c r="A1286" s="21" t="s">
        <v>4452</v>
      </c>
      <c r="B1286" s="22">
        <v>82101801</v>
      </c>
      <c r="C1286" s="23" t="s">
        <v>4595</v>
      </c>
      <c r="D1286" s="24" t="s">
        <v>4481</v>
      </c>
      <c r="E1286" s="23" t="s">
        <v>817</v>
      </c>
      <c r="F1286" s="23" t="s">
        <v>353</v>
      </c>
      <c r="G1286" s="23" t="s">
        <v>352</v>
      </c>
      <c r="H1286" s="25">
        <v>100000000</v>
      </c>
      <c r="I1286" s="25">
        <v>100000000</v>
      </c>
      <c r="J1286" s="23" t="s">
        <v>347</v>
      </c>
      <c r="K1286" s="23" t="s">
        <v>45</v>
      </c>
      <c r="L1286" s="22" t="s">
        <v>4538</v>
      </c>
      <c r="M1286" s="22" t="s">
        <v>2604</v>
      </c>
      <c r="N1286" s="21" t="s">
        <v>4539</v>
      </c>
      <c r="O1286" s="26" t="s">
        <v>4540</v>
      </c>
      <c r="P1286" s="23" t="s">
        <v>4460</v>
      </c>
      <c r="Q1286" s="23" t="s">
        <v>4461</v>
      </c>
      <c r="R1286" s="23" t="s">
        <v>4541</v>
      </c>
      <c r="S1286" s="23" t="s">
        <v>4542</v>
      </c>
      <c r="T1286" s="23" t="s">
        <v>4464</v>
      </c>
      <c r="U1286" s="22" t="s">
        <v>4549</v>
      </c>
      <c r="V1286" s="22"/>
      <c r="W1286" s="27"/>
      <c r="X1286" s="28"/>
      <c r="Y1286" s="23"/>
      <c r="Z1286" s="23"/>
      <c r="AA1286" s="29" t="str">
        <f t="shared" si="19"/>
        <v/>
      </c>
      <c r="AB1286" s="22"/>
      <c r="AC1286" s="22"/>
      <c r="AD1286" s="22"/>
      <c r="AE1286" s="22"/>
      <c r="AF1286" s="23" t="s">
        <v>47</v>
      </c>
      <c r="AG1286" s="23" t="s">
        <v>319</v>
      </c>
    </row>
    <row r="1287" spans="1:33" s="20" customFormat="1" ht="63" customHeight="1" x14ac:dyDescent="0.2">
      <c r="A1287" s="21" t="s">
        <v>4452</v>
      </c>
      <c r="B1287" s="22">
        <v>82101801</v>
      </c>
      <c r="C1287" s="23" t="s">
        <v>4595</v>
      </c>
      <c r="D1287" s="24" t="s">
        <v>4481</v>
      </c>
      <c r="E1287" s="23" t="s">
        <v>817</v>
      </c>
      <c r="F1287" s="23" t="s">
        <v>353</v>
      </c>
      <c r="G1287" s="23" t="s">
        <v>768</v>
      </c>
      <c r="H1287" s="25">
        <v>150000000</v>
      </c>
      <c r="I1287" s="25">
        <v>0</v>
      </c>
      <c r="J1287" s="23" t="s">
        <v>347</v>
      </c>
      <c r="K1287" s="23" t="s">
        <v>45</v>
      </c>
      <c r="L1287" s="22" t="s">
        <v>4524</v>
      </c>
      <c r="M1287" s="22" t="s">
        <v>800</v>
      </c>
      <c r="N1287" s="21" t="s">
        <v>4525</v>
      </c>
      <c r="O1287" s="26" t="s">
        <v>4526</v>
      </c>
      <c r="P1287" s="23" t="s">
        <v>4460</v>
      </c>
      <c r="Q1287" s="23" t="s">
        <v>4461</v>
      </c>
      <c r="R1287" s="23" t="s">
        <v>4527</v>
      </c>
      <c r="S1287" s="23" t="s">
        <v>4528</v>
      </c>
      <c r="T1287" s="23" t="s">
        <v>4464</v>
      </c>
      <c r="U1287" s="22" t="s">
        <v>4529</v>
      </c>
      <c r="V1287" s="22"/>
      <c r="W1287" s="27"/>
      <c r="X1287" s="28"/>
      <c r="Y1287" s="23"/>
      <c r="Z1287" s="23"/>
      <c r="AA1287" s="29" t="str">
        <f t="shared" si="19"/>
        <v/>
      </c>
      <c r="AB1287" s="22"/>
      <c r="AC1287" s="22"/>
      <c r="AD1287" s="22"/>
      <c r="AE1287" s="22"/>
      <c r="AF1287" s="23" t="s">
        <v>47</v>
      </c>
      <c r="AG1287" s="23" t="s">
        <v>319</v>
      </c>
    </row>
    <row r="1288" spans="1:33" s="20" customFormat="1" ht="63" customHeight="1" x14ac:dyDescent="0.2">
      <c r="A1288" s="21" t="s">
        <v>4452</v>
      </c>
      <c r="B1288" s="22">
        <v>82101801</v>
      </c>
      <c r="C1288" s="23" t="s">
        <v>4595</v>
      </c>
      <c r="D1288" s="24" t="s">
        <v>4481</v>
      </c>
      <c r="E1288" s="23" t="s">
        <v>817</v>
      </c>
      <c r="F1288" s="23" t="s">
        <v>353</v>
      </c>
      <c r="G1288" s="23" t="s">
        <v>768</v>
      </c>
      <c r="H1288" s="25">
        <v>150000000</v>
      </c>
      <c r="I1288" s="25">
        <v>0</v>
      </c>
      <c r="J1288" s="23" t="s">
        <v>347</v>
      </c>
      <c r="K1288" s="23" t="s">
        <v>45</v>
      </c>
      <c r="L1288" s="22" t="s">
        <v>4585</v>
      </c>
      <c r="M1288" s="22" t="s">
        <v>4586</v>
      </c>
      <c r="N1288" s="21" t="s">
        <v>4587</v>
      </c>
      <c r="O1288" s="26" t="s">
        <v>4588</v>
      </c>
      <c r="P1288" s="23" t="s">
        <v>4460</v>
      </c>
      <c r="Q1288" s="23" t="s">
        <v>4461</v>
      </c>
      <c r="R1288" s="23" t="s">
        <v>4589</v>
      </c>
      <c r="S1288" s="23" t="s">
        <v>4590</v>
      </c>
      <c r="T1288" s="23" t="s">
        <v>4464</v>
      </c>
      <c r="U1288" s="22" t="s">
        <v>4591</v>
      </c>
      <c r="V1288" s="22"/>
      <c r="W1288" s="27"/>
      <c r="X1288" s="28"/>
      <c r="Y1288" s="23"/>
      <c r="Z1288" s="23"/>
      <c r="AA1288" s="29" t="str">
        <f t="shared" si="19"/>
        <v/>
      </c>
      <c r="AB1288" s="22"/>
      <c r="AC1288" s="22"/>
      <c r="AD1288" s="22"/>
      <c r="AE1288" s="22"/>
      <c r="AF1288" s="23" t="s">
        <v>47</v>
      </c>
      <c r="AG1288" s="23" t="s">
        <v>319</v>
      </c>
    </row>
    <row r="1289" spans="1:33" s="20" customFormat="1" ht="63" customHeight="1" x14ac:dyDescent="0.2">
      <c r="A1289" s="21" t="s">
        <v>4452</v>
      </c>
      <c r="B1289" s="22">
        <v>82101801</v>
      </c>
      <c r="C1289" s="23" t="s">
        <v>4595</v>
      </c>
      <c r="D1289" s="24" t="s">
        <v>4481</v>
      </c>
      <c r="E1289" s="23" t="s">
        <v>817</v>
      </c>
      <c r="F1289" s="23" t="s">
        <v>353</v>
      </c>
      <c r="G1289" s="23" t="s">
        <v>768</v>
      </c>
      <c r="H1289" s="25">
        <v>100000000</v>
      </c>
      <c r="I1289" s="25">
        <v>50000000</v>
      </c>
      <c r="J1289" s="23" t="s">
        <v>347</v>
      </c>
      <c r="K1289" s="23" t="s">
        <v>45</v>
      </c>
      <c r="L1289" s="22" t="s">
        <v>4456</v>
      </c>
      <c r="M1289" s="22" t="s">
        <v>4457</v>
      </c>
      <c r="N1289" s="21" t="s">
        <v>4458</v>
      </c>
      <c r="O1289" s="26" t="s">
        <v>4459</v>
      </c>
      <c r="P1289" s="23" t="s">
        <v>4460</v>
      </c>
      <c r="Q1289" s="23" t="s">
        <v>4461</v>
      </c>
      <c r="R1289" s="23" t="s">
        <v>4462</v>
      </c>
      <c r="S1289" s="23" t="s">
        <v>4463</v>
      </c>
      <c r="T1289" s="23" t="s">
        <v>4464</v>
      </c>
      <c r="U1289" s="22" t="s">
        <v>4465</v>
      </c>
      <c r="V1289" s="22"/>
      <c r="W1289" s="27"/>
      <c r="X1289" s="28"/>
      <c r="Y1289" s="23"/>
      <c r="Z1289" s="23"/>
      <c r="AA1289" s="29" t="str">
        <f t="shared" si="19"/>
        <v/>
      </c>
      <c r="AB1289" s="22"/>
      <c r="AC1289" s="22"/>
      <c r="AD1289" s="22" t="s">
        <v>1118</v>
      </c>
      <c r="AE1289" s="22"/>
      <c r="AF1289" s="23" t="s">
        <v>47</v>
      </c>
      <c r="AG1289" s="23" t="s">
        <v>319</v>
      </c>
    </row>
    <row r="1290" spans="1:33" s="20" customFormat="1" ht="63" customHeight="1" x14ac:dyDescent="0.2">
      <c r="A1290" s="21" t="s">
        <v>4452</v>
      </c>
      <c r="B1290" s="22">
        <v>82101801</v>
      </c>
      <c r="C1290" s="23" t="s">
        <v>4595</v>
      </c>
      <c r="D1290" s="24" t="s">
        <v>4481</v>
      </c>
      <c r="E1290" s="23" t="s">
        <v>817</v>
      </c>
      <c r="F1290" s="23" t="s">
        <v>353</v>
      </c>
      <c r="G1290" s="23" t="s">
        <v>768</v>
      </c>
      <c r="H1290" s="25">
        <v>150000000</v>
      </c>
      <c r="I1290" s="25">
        <v>0</v>
      </c>
      <c r="J1290" s="23" t="s">
        <v>347</v>
      </c>
      <c r="K1290" s="23" t="s">
        <v>45</v>
      </c>
      <c r="L1290" s="22" t="s">
        <v>4567</v>
      </c>
      <c r="M1290" s="22" t="s">
        <v>800</v>
      </c>
      <c r="N1290" s="21" t="s">
        <v>4583</v>
      </c>
      <c r="O1290" s="26" t="s">
        <v>4569</v>
      </c>
      <c r="P1290" s="23" t="s">
        <v>4460</v>
      </c>
      <c r="Q1290" s="23" t="s">
        <v>4461</v>
      </c>
      <c r="R1290" s="23" t="s">
        <v>4570</v>
      </c>
      <c r="S1290" s="23" t="s">
        <v>4571</v>
      </c>
      <c r="T1290" s="23" t="s">
        <v>4464</v>
      </c>
      <c r="U1290" s="22" t="s">
        <v>4572</v>
      </c>
      <c r="V1290" s="22"/>
      <c r="W1290" s="27"/>
      <c r="X1290" s="28"/>
      <c r="Y1290" s="23"/>
      <c r="Z1290" s="23"/>
      <c r="AA1290" s="29" t="str">
        <f t="shared" si="19"/>
        <v/>
      </c>
      <c r="AB1290" s="22"/>
      <c r="AC1290" s="22"/>
      <c r="AD1290" s="22" t="s">
        <v>1118</v>
      </c>
      <c r="AE1290" s="22"/>
      <c r="AF1290" s="23" t="s">
        <v>47</v>
      </c>
      <c r="AG1290" s="23" t="s">
        <v>319</v>
      </c>
    </row>
    <row r="1291" spans="1:33" s="20" customFormat="1" ht="63" customHeight="1" x14ac:dyDescent="0.2">
      <c r="A1291" s="21" t="s">
        <v>4452</v>
      </c>
      <c r="B1291" s="22">
        <v>82101801</v>
      </c>
      <c r="C1291" s="23" t="s">
        <v>4595</v>
      </c>
      <c r="D1291" s="24" t="s">
        <v>4481</v>
      </c>
      <c r="E1291" s="23" t="s">
        <v>817</v>
      </c>
      <c r="F1291" s="23" t="s">
        <v>353</v>
      </c>
      <c r="G1291" s="23" t="s">
        <v>768</v>
      </c>
      <c r="H1291" s="25">
        <v>50000000</v>
      </c>
      <c r="I1291" s="25">
        <v>50000000</v>
      </c>
      <c r="J1291" s="23" t="s">
        <v>347</v>
      </c>
      <c r="K1291" s="23" t="s">
        <v>45</v>
      </c>
      <c r="L1291" s="22" t="s">
        <v>4554</v>
      </c>
      <c r="M1291" s="22" t="s">
        <v>4555</v>
      </c>
      <c r="N1291" s="21" t="s">
        <v>4556</v>
      </c>
      <c r="O1291" s="26" t="s">
        <v>4557</v>
      </c>
      <c r="P1291" s="23" t="s">
        <v>4460</v>
      </c>
      <c r="Q1291" s="23" t="s">
        <v>4461</v>
      </c>
      <c r="R1291" s="23" t="s">
        <v>4558</v>
      </c>
      <c r="S1291" s="23" t="s">
        <v>4559</v>
      </c>
      <c r="T1291" s="23" t="s">
        <v>4464</v>
      </c>
      <c r="U1291" s="22" t="s">
        <v>4560</v>
      </c>
      <c r="V1291" s="22"/>
      <c r="W1291" s="27"/>
      <c r="X1291" s="28"/>
      <c r="Y1291" s="23"/>
      <c r="Z1291" s="23"/>
      <c r="AA1291" s="29" t="str">
        <f t="shared" si="19"/>
        <v/>
      </c>
      <c r="AB1291" s="22"/>
      <c r="AC1291" s="22"/>
      <c r="AD1291" s="22"/>
      <c r="AE1291" s="22"/>
      <c r="AF1291" s="23" t="s">
        <v>47</v>
      </c>
      <c r="AG1291" s="23" t="s">
        <v>319</v>
      </c>
    </row>
    <row r="1292" spans="1:33" s="20" customFormat="1" ht="63" customHeight="1" x14ac:dyDescent="0.2">
      <c r="A1292" s="21" t="s">
        <v>4452</v>
      </c>
      <c r="B1292" s="22" t="s">
        <v>4597</v>
      </c>
      <c r="C1292" s="23" t="s">
        <v>4598</v>
      </c>
      <c r="D1292" s="24" t="s">
        <v>332</v>
      </c>
      <c r="E1292" s="23" t="s">
        <v>341</v>
      </c>
      <c r="F1292" s="23" t="s">
        <v>348</v>
      </c>
      <c r="G1292" s="23" t="s">
        <v>352</v>
      </c>
      <c r="H1292" s="25">
        <v>160000000</v>
      </c>
      <c r="I1292" s="25">
        <v>160000000</v>
      </c>
      <c r="J1292" s="23" t="s">
        <v>347</v>
      </c>
      <c r="K1292" s="23" t="s">
        <v>45</v>
      </c>
      <c r="L1292" s="22" t="s">
        <v>4538</v>
      </c>
      <c r="M1292" s="22" t="s">
        <v>2604</v>
      </c>
      <c r="N1292" s="21" t="s">
        <v>4539</v>
      </c>
      <c r="O1292" s="26" t="s">
        <v>4540</v>
      </c>
      <c r="P1292" s="23" t="s">
        <v>4460</v>
      </c>
      <c r="Q1292" s="23" t="s">
        <v>4461</v>
      </c>
      <c r="R1292" s="23" t="s">
        <v>4541</v>
      </c>
      <c r="S1292" s="23" t="s">
        <v>4542</v>
      </c>
      <c r="T1292" s="23" t="s">
        <v>4464</v>
      </c>
      <c r="U1292" s="22" t="s">
        <v>4549</v>
      </c>
      <c r="V1292" s="22"/>
      <c r="W1292" s="27"/>
      <c r="X1292" s="28"/>
      <c r="Y1292" s="23"/>
      <c r="Z1292" s="23"/>
      <c r="AA1292" s="29" t="str">
        <f t="shared" ref="AA1292:AA1355" si="20">+IF(AND(W1292="",X1292="",Y1292="",Z1292=""),"",IF(AND(W1292&lt;&gt;"",X1292="",Y1292="",Z1292=""),0%,IF(AND(W1292&lt;&gt;"",X1292&lt;&gt;"",Y1292="",Z1292=""),33%,IF(AND(W1292&lt;&gt;"",X1292&lt;&gt;"",Y1292&lt;&gt;"",Z1292=""),66%,IF(AND(W1292&lt;&gt;"",X1292&lt;&gt;"",Y1292&lt;&gt;"",Z1292&lt;&gt;""),100%,"Información incompleta")))))</f>
        <v/>
      </c>
      <c r="AB1292" s="22"/>
      <c r="AC1292" s="22"/>
      <c r="AD1292" s="22"/>
      <c r="AE1292" s="22" t="s">
        <v>4599</v>
      </c>
      <c r="AF1292" s="23" t="s">
        <v>3869</v>
      </c>
      <c r="AG1292" s="23" t="s">
        <v>319</v>
      </c>
    </row>
    <row r="1293" spans="1:33" s="20" customFormat="1" ht="63" customHeight="1" x14ac:dyDescent="0.2">
      <c r="A1293" s="21" t="s">
        <v>4452</v>
      </c>
      <c r="B1293" s="22" t="s">
        <v>4597</v>
      </c>
      <c r="C1293" s="23" t="s">
        <v>4598</v>
      </c>
      <c r="D1293" s="24" t="s">
        <v>332</v>
      </c>
      <c r="E1293" s="23" t="s">
        <v>341</v>
      </c>
      <c r="F1293" s="23" t="s">
        <v>348</v>
      </c>
      <c r="G1293" s="23" t="s">
        <v>352</v>
      </c>
      <c r="H1293" s="25">
        <v>220000000</v>
      </c>
      <c r="I1293" s="25">
        <v>60000000</v>
      </c>
      <c r="J1293" s="23" t="s">
        <v>347</v>
      </c>
      <c r="K1293" s="23" t="s">
        <v>45</v>
      </c>
      <c r="L1293" s="22" t="s">
        <v>4554</v>
      </c>
      <c r="M1293" s="22" t="s">
        <v>4555</v>
      </c>
      <c r="N1293" s="21" t="s">
        <v>4556</v>
      </c>
      <c r="O1293" s="26" t="s">
        <v>4557</v>
      </c>
      <c r="P1293" s="23" t="s">
        <v>4460</v>
      </c>
      <c r="Q1293" s="23" t="s">
        <v>4461</v>
      </c>
      <c r="R1293" s="23" t="s">
        <v>4558</v>
      </c>
      <c r="S1293" s="23" t="s">
        <v>4559</v>
      </c>
      <c r="T1293" s="23" t="s">
        <v>4464</v>
      </c>
      <c r="U1293" s="22" t="s">
        <v>4560</v>
      </c>
      <c r="V1293" s="22"/>
      <c r="W1293" s="27"/>
      <c r="X1293" s="28"/>
      <c r="Y1293" s="23"/>
      <c r="Z1293" s="23"/>
      <c r="AA1293" s="29" t="str">
        <f t="shared" si="20"/>
        <v/>
      </c>
      <c r="AB1293" s="22"/>
      <c r="AC1293" s="22"/>
      <c r="AD1293" s="22"/>
      <c r="AE1293" s="22" t="s">
        <v>4599</v>
      </c>
      <c r="AF1293" s="23" t="s">
        <v>3869</v>
      </c>
      <c r="AG1293" s="23" t="s">
        <v>319</v>
      </c>
    </row>
    <row r="1294" spans="1:33" s="20" customFormat="1" ht="63" customHeight="1" x14ac:dyDescent="0.2">
      <c r="A1294" s="21" t="s">
        <v>4452</v>
      </c>
      <c r="B1294" s="22">
        <v>81111800</v>
      </c>
      <c r="C1294" s="23" t="s">
        <v>4600</v>
      </c>
      <c r="D1294" s="24" t="s">
        <v>334</v>
      </c>
      <c r="E1294" s="23" t="s">
        <v>2410</v>
      </c>
      <c r="F1294" s="23" t="s">
        <v>677</v>
      </c>
      <c r="G1294" s="23" t="s">
        <v>768</v>
      </c>
      <c r="H1294" s="25">
        <v>100000000</v>
      </c>
      <c r="I1294" s="25">
        <v>0</v>
      </c>
      <c r="J1294" s="23" t="s">
        <v>347</v>
      </c>
      <c r="K1294" s="23" t="s">
        <v>45</v>
      </c>
      <c r="L1294" s="22" t="s">
        <v>4567</v>
      </c>
      <c r="M1294" s="22" t="s">
        <v>800</v>
      </c>
      <c r="N1294" s="21" t="s">
        <v>4577</v>
      </c>
      <c r="O1294" s="26" t="s">
        <v>4569</v>
      </c>
      <c r="P1294" s="23" t="s">
        <v>4460</v>
      </c>
      <c r="Q1294" s="23" t="s">
        <v>4461</v>
      </c>
      <c r="R1294" s="23" t="s">
        <v>4570</v>
      </c>
      <c r="S1294" s="23" t="s">
        <v>4571</v>
      </c>
      <c r="T1294" s="23" t="s">
        <v>4464</v>
      </c>
      <c r="U1294" s="22" t="s">
        <v>4572</v>
      </c>
      <c r="V1294" s="22"/>
      <c r="W1294" s="27"/>
      <c r="X1294" s="28"/>
      <c r="Y1294" s="23"/>
      <c r="Z1294" s="23"/>
      <c r="AA1294" s="29" t="str">
        <f t="shared" si="20"/>
        <v/>
      </c>
      <c r="AB1294" s="22"/>
      <c r="AC1294" s="22"/>
      <c r="AD1294" s="22" t="s">
        <v>4601</v>
      </c>
      <c r="AE1294" s="22">
        <v>1</v>
      </c>
      <c r="AF1294" s="23" t="s">
        <v>47</v>
      </c>
      <c r="AG1294" s="23" t="s">
        <v>319</v>
      </c>
    </row>
    <row r="1295" spans="1:33" s="20" customFormat="1" ht="63" customHeight="1" x14ac:dyDescent="0.2">
      <c r="A1295" s="21" t="s">
        <v>4452</v>
      </c>
      <c r="B1295" s="22">
        <v>81111800</v>
      </c>
      <c r="C1295" s="23" t="s">
        <v>4600</v>
      </c>
      <c r="D1295" s="24" t="s">
        <v>334</v>
      </c>
      <c r="E1295" s="23" t="s">
        <v>2410</v>
      </c>
      <c r="F1295" s="23" t="s">
        <v>677</v>
      </c>
      <c r="G1295" s="23" t="s">
        <v>768</v>
      </c>
      <c r="H1295" s="25">
        <v>100000000</v>
      </c>
      <c r="I1295" s="25">
        <v>0</v>
      </c>
      <c r="J1295" s="23" t="s">
        <v>347</v>
      </c>
      <c r="K1295" s="23" t="s">
        <v>45</v>
      </c>
      <c r="L1295" s="22" t="s">
        <v>4482</v>
      </c>
      <c r="M1295" s="22" t="s">
        <v>800</v>
      </c>
      <c r="N1295" s="21" t="s">
        <v>4483</v>
      </c>
      <c r="O1295" s="26" t="s">
        <v>4484</v>
      </c>
      <c r="P1295" s="23" t="s">
        <v>4460</v>
      </c>
      <c r="Q1295" s="23" t="s">
        <v>4461</v>
      </c>
      <c r="R1295" s="23" t="s">
        <v>4485</v>
      </c>
      <c r="S1295" s="23" t="s">
        <v>4486</v>
      </c>
      <c r="T1295" s="23" t="s">
        <v>4464</v>
      </c>
      <c r="U1295" s="22" t="s">
        <v>4487</v>
      </c>
      <c r="V1295" s="22"/>
      <c r="W1295" s="27"/>
      <c r="X1295" s="28"/>
      <c r="Y1295" s="23"/>
      <c r="Z1295" s="23"/>
      <c r="AA1295" s="29" t="str">
        <f t="shared" si="20"/>
        <v/>
      </c>
      <c r="AB1295" s="22"/>
      <c r="AC1295" s="22"/>
      <c r="AD1295" s="22"/>
      <c r="AE1295" s="22"/>
      <c r="AF1295" s="23" t="s">
        <v>47</v>
      </c>
      <c r="AG1295" s="23" t="s">
        <v>319</v>
      </c>
    </row>
    <row r="1296" spans="1:33" s="20" customFormat="1" ht="63" customHeight="1" x14ac:dyDescent="0.2">
      <c r="A1296" s="21" t="s">
        <v>4452</v>
      </c>
      <c r="B1296" s="22">
        <v>81111800</v>
      </c>
      <c r="C1296" s="23" t="s">
        <v>4600</v>
      </c>
      <c r="D1296" s="24" t="s">
        <v>334</v>
      </c>
      <c r="E1296" s="23" t="s">
        <v>2410</v>
      </c>
      <c r="F1296" s="23" t="s">
        <v>677</v>
      </c>
      <c r="G1296" s="23" t="s">
        <v>768</v>
      </c>
      <c r="H1296" s="25">
        <v>100000000</v>
      </c>
      <c r="I1296" s="25">
        <v>0</v>
      </c>
      <c r="J1296" s="23" t="s">
        <v>347</v>
      </c>
      <c r="K1296" s="23" t="s">
        <v>45</v>
      </c>
      <c r="L1296" s="22" t="s">
        <v>4513</v>
      </c>
      <c r="M1296" s="22" t="s">
        <v>800</v>
      </c>
      <c r="N1296" s="21" t="s">
        <v>4514</v>
      </c>
      <c r="O1296" s="26" t="s">
        <v>4515</v>
      </c>
      <c r="P1296" s="23" t="s">
        <v>4460</v>
      </c>
      <c r="Q1296" s="23" t="s">
        <v>4461</v>
      </c>
      <c r="R1296" s="23" t="s">
        <v>4516</v>
      </c>
      <c r="S1296" s="23" t="s">
        <v>4517</v>
      </c>
      <c r="T1296" s="23" t="s">
        <v>4464</v>
      </c>
      <c r="U1296" s="22" t="s">
        <v>4518</v>
      </c>
      <c r="V1296" s="22"/>
      <c r="W1296" s="27"/>
      <c r="X1296" s="28"/>
      <c r="Y1296" s="23"/>
      <c r="Z1296" s="23"/>
      <c r="AA1296" s="29" t="str">
        <f t="shared" si="20"/>
        <v/>
      </c>
      <c r="AB1296" s="22"/>
      <c r="AC1296" s="22"/>
      <c r="AD1296" s="22"/>
      <c r="AE1296" s="22"/>
      <c r="AF1296" s="23" t="s">
        <v>47</v>
      </c>
      <c r="AG1296" s="23" t="s">
        <v>319</v>
      </c>
    </row>
    <row r="1297" spans="1:33" s="20" customFormat="1" ht="63" customHeight="1" x14ac:dyDescent="0.2">
      <c r="A1297" s="21" t="s">
        <v>4452</v>
      </c>
      <c r="B1297" s="22">
        <v>81111800</v>
      </c>
      <c r="C1297" s="23" t="s">
        <v>4600</v>
      </c>
      <c r="D1297" s="24" t="s">
        <v>334</v>
      </c>
      <c r="E1297" s="23" t="s">
        <v>2410</v>
      </c>
      <c r="F1297" s="23" t="s">
        <v>677</v>
      </c>
      <c r="G1297" s="23" t="s">
        <v>768</v>
      </c>
      <c r="H1297" s="25">
        <v>100000000</v>
      </c>
      <c r="I1297" s="25">
        <v>0</v>
      </c>
      <c r="J1297" s="23" t="s">
        <v>347</v>
      </c>
      <c r="K1297" s="23" t="s">
        <v>45</v>
      </c>
      <c r="L1297" s="22" t="s">
        <v>4524</v>
      </c>
      <c r="M1297" s="22" t="s">
        <v>800</v>
      </c>
      <c r="N1297" s="21" t="s">
        <v>4525</v>
      </c>
      <c r="O1297" s="26" t="s">
        <v>4526</v>
      </c>
      <c r="P1297" s="23" t="s">
        <v>4460</v>
      </c>
      <c r="Q1297" s="23" t="s">
        <v>4461</v>
      </c>
      <c r="R1297" s="23" t="s">
        <v>4527</v>
      </c>
      <c r="S1297" s="23" t="s">
        <v>4528</v>
      </c>
      <c r="T1297" s="23" t="s">
        <v>4464</v>
      </c>
      <c r="U1297" s="22" t="s">
        <v>4529</v>
      </c>
      <c r="V1297" s="22"/>
      <c r="W1297" s="27"/>
      <c r="X1297" s="28"/>
      <c r="Y1297" s="23"/>
      <c r="Z1297" s="23"/>
      <c r="AA1297" s="29" t="str">
        <f t="shared" si="20"/>
        <v/>
      </c>
      <c r="AB1297" s="22"/>
      <c r="AC1297" s="22"/>
      <c r="AD1297" s="22"/>
      <c r="AE1297" s="22"/>
      <c r="AF1297" s="23" t="s">
        <v>47</v>
      </c>
      <c r="AG1297" s="23" t="s">
        <v>319</v>
      </c>
    </row>
    <row r="1298" spans="1:33" s="20" customFormat="1" ht="63" customHeight="1" x14ac:dyDescent="0.2">
      <c r="A1298" s="21" t="s">
        <v>4452</v>
      </c>
      <c r="B1298" s="22">
        <v>81111800</v>
      </c>
      <c r="C1298" s="23" t="s">
        <v>4600</v>
      </c>
      <c r="D1298" s="24" t="s">
        <v>334</v>
      </c>
      <c r="E1298" s="23" t="s">
        <v>2410</v>
      </c>
      <c r="F1298" s="23" t="s">
        <v>677</v>
      </c>
      <c r="G1298" s="23" t="s">
        <v>768</v>
      </c>
      <c r="H1298" s="25">
        <v>275000000</v>
      </c>
      <c r="I1298" s="25">
        <v>225000000</v>
      </c>
      <c r="J1298" s="23" t="s">
        <v>347</v>
      </c>
      <c r="K1298" s="23" t="s">
        <v>45</v>
      </c>
      <c r="L1298" s="22" t="s">
        <v>4456</v>
      </c>
      <c r="M1298" s="22" t="s">
        <v>4457</v>
      </c>
      <c r="N1298" s="21" t="s">
        <v>4458</v>
      </c>
      <c r="O1298" s="26" t="s">
        <v>4459</v>
      </c>
      <c r="P1298" s="23" t="s">
        <v>4460</v>
      </c>
      <c r="Q1298" s="23" t="s">
        <v>4461</v>
      </c>
      <c r="R1298" s="23" t="s">
        <v>4462</v>
      </c>
      <c r="S1298" s="23" t="s">
        <v>4463</v>
      </c>
      <c r="T1298" s="23" t="s">
        <v>4464</v>
      </c>
      <c r="U1298" s="22" t="s">
        <v>4465</v>
      </c>
      <c r="V1298" s="22"/>
      <c r="W1298" s="27"/>
      <c r="X1298" s="28"/>
      <c r="Y1298" s="23"/>
      <c r="Z1298" s="23"/>
      <c r="AA1298" s="29" t="str">
        <f t="shared" si="20"/>
        <v/>
      </c>
      <c r="AB1298" s="22"/>
      <c r="AC1298" s="22"/>
      <c r="AD1298" s="22" t="s">
        <v>1118</v>
      </c>
      <c r="AE1298" s="22"/>
      <c r="AF1298" s="23" t="s">
        <v>47</v>
      </c>
      <c r="AG1298" s="23" t="s">
        <v>319</v>
      </c>
    </row>
    <row r="1299" spans="1:33" s="20" customFormat="1" ht="63" customHeight="1" x14ac:dyDescent="0.2">
      <c r="A1299" s="21" t="s">
        <v>4452</v>
      </c>
      <c r="B1299" s="22">
        <v>81111800</v>
      </c>
      <c r="C1299" s="23" t="s">
        <v>4600</v>
      </c>
      <c r="D1299" s="24" t="s">
        <v>334</v>
      </c>
      <c r="E1299" s="23" t="s">
        <v>2410</v>
      </c>
      <c r="F1299" s="23" t="s">
        <v>677</v>
      </c>
      <c r="G1299" s="23" t="s">
        <v>352</v>
      </c>
      <c r="H1299" s="25">
        <v>400000000</v>
      </c>
      <c r="I1299" s="25">
        <v>400000000</v>
      </c>
      <c r="J1299" s="23" t="s">
        <v>347</v>
      </c>
      <c r="K1299" s="23" t="s">
        <v>45</v>
      </c>
      <c r="L1299" s="22" t="s">
        <v>4538</v>
      </c>
      <c r="M1299" s="22" t="s">
        <v>2604</v>
      </c>
      <c r="N1299" s="21" t="s">
        <v>4539</v>
      </c>
      <c r="O1299" s="26" t="s">
        <v>4540</v>
      </c>
      <c r="P1299" s="23" t="s">
        <v>4460</v>
      </c>
      <c r="Q1299" s="23" t="s">
        <v>4461</v>
      </c>
      <c r="R1299" s="23" t="s">
        <v>4541</v>
      </c>
      <c r="S1299" s="23" t="s">
        <v>4542</v>
      </c>
      <c r="T1299" s="23" t="s">
        <v>4464</v>
      </c>
      <c r="U1299" s="22" t="s">
        <v>4549</v>
      </c>
      <c r="V1299" s="22"/>
      <c r="W1299" s="27"/>
      <c r="X1299" s="28"/>
      <c r="Y1299" s="23"/>
      <c r="Z1299" s="23"/>
      <c r="AA1299" s="29" t="str">
        <f t="shared" si="20"/>
        <v/>
      </c>
      <c r="AB1299" s="22"/>
      <c r="AC1299" s="22"/>
      <c r="AD1299" s="22"/>
      <c r="AE1299" s="22"/>
      <c r="AF1299" s="23" t="s">
        <v>47</v>
      </c>
      <c r="AG1299" s="23" t="s">
        <v>319</v>
      </c>
    </row>
    <row r="1300" spans="1:33" s="20" customFormat="1" ht="63" customHeight="1" x14ac:dyDescent="0.2">
      <c r="A1300" s="21" t="s">
        <v>4452</v>
      </c>
      <c r="B1300" s="22">
        <v>81111800</v>
      </c>
      <c r="C1300" s="23" t="s">
        <v>4600</v>
      </c>
      <c r="D1300" s="24" t="s">
        <v>334</v>
      </c>
      <c r="E1300" s="23" t="s">
        <v>2410</v>
      </c>
      <c r="F1300" s="23" t="s">
        <v>677</v>
      </c>
      <c r="G1300" s="23" t="s">
        <v>352</v>
      </c>
      <c r="H1300" s="25">
        <v>100000000</v>
      </c>
      <c r="I1300" s="25">
        <v>100000000</v>
      </c>
      <c r="J1300" s="23" t="s">
        <v>347</v>
      </c>
      <c r="K1300" s="23" t="s">
        <v>45</v>
      </c>
      <c r="L1300" s="22" t="s">
        <v>4554</v>
      </c>
      <c r="M1300" s="22" t="s">
        <v>4555</v>
      </c>
      <c r="N1300" s="21" t="s">
        <v>4556</v>
      </c>
      <c r="O1300" s="26" t="s">
        <v>4557</v>
      </c>
      <c r="P1300" s="23" t="s">
        <v>4460</v>
      </c>
      <c r="Q1300" s="23" t="s">
        <v>4461</v>
      </c>
      <c r="R1300" s="23" t="s">
        <v>4558</v>
      </c>
      <c r="S1300" s="23" t="s">
        <v>4559</v>
      </c>
      <c r="T1300" s="23" t="s">
        <v>4464</v>
      </c>
      <c r="U1300" s="22" t="s">
        <v>4560</v>
      </c>
      <c r="V1300" s="22"/>
      <c r="W1300" s="27"/>
      <c r="X1300" s="28"/>
      <c r="Y1300" s="23"/>
      <c r="Z1300" s="23"/>
      <c r="AA1300" s="29" t="str">
        <f t="shared" si="20"/>
        <v/>
      </c>
      <c r="AB1300" s="22"/>
      <c r="AC1300" s="22"/>
      <c r="AD1300" s="22"/>
      <c r="AE1300" s="22"/>
      <c r="AF1300" s="23" t="s">
        <v>47</v>
      </c>
      <c r="AG1300" s="23" t="s">
        <v>319</v>
      </c>
    </row>
    <row r="1301" spans="1:33" s="20" customFormat="1" ht="63" customHeight="1" x14ac:dyDescent="0.2">
      <c r="A1301" s="21" t="s">
        <v>4452</v>
      </c>
      <c r="B1301" s="22">
        <v>81111800</v>
      </c>
      <c r="C1301" s="23" t="s">
        <v>4600</v>
      </c>
      <c r="D1301" s="24" t="s">
        <v>334</v>
      </c>
      <c r="E1301" s="23" t="s">
        <v>2410</v>
      </c>
      <c r="F1301" s="23" t="s">
        <v>677</v>
      </c>
      <c r="G1301" s="23" t="s">
        <v>768</v>
      </c>
      <c r="H1301" s="25">
        <v>110000000</v>
      </c>
      <c r="I1301" s="25">
        <v>110000000</v>
      </c>
      <c r="J1301" s="23" t="s">
        <v>347</v>
      </c>
      <c r="K1301" s="23" t="s">
        <v>45</v>
      </c>
      <c r="L1301" s="22" t="s">
        <v>4602</v>
      </c>
      <c r="M1301" s="22" t="s">
        <v>4586</v>
      </c>
      <c r="N1301" s="21" t="s">
        <v>4587</v>
      </c>
      <c r="O1301" s="26" t="s">
        <v>4588</v>
      </c>
      <c r="P1301" s="23" t="s">
        <v>4460</v>
      </c>
      <c r="Q1301" s="23" t="s">
        <v>4461</v>
      </c>
      <c r="R1301" s="23" t="s">
        <v>4589</v>
      </c>
      <c r="S1301" s="23" t="s">
        <v>4590</v>
      </c>
      <c r="T1301" s="23" t="s">
        <v>4464</v>
      </c>
      <c r="U1301" s="22" t="s">
        <v>4591</v>
      </c>
      <c r="V1301" s="22"/>
      <c r="W1301" s="27"/>
      <c r="X1301" s="28"/>
      <c r="Y1301" s="23"/>
      <c r="Z1301" s="23"/>
      <c r="AA1301" s="29" t="str">
        <f t="shared" si="20"/>
        <v/>
      </c>
      <c r="AB1301" s="22"/>
      <c r="AC1301" s="22"/>
      <c r="AD1301" s="22"/>
      <c r="AE1301" s="22"/>
      <c r="AF1301" s="23" t="s">
        <v>47</v>
      </c>
      <c r="AG1301" s="23" t="s">
        <v>319</v>
      </c>
    </row>
    <row r="1302" spans="1:33" s="20" customFormat="1" ht="63" customHeight="1" x14ac:dyDescent="0.2">
      <c r="A1302" s="21" t="s">
        <v>4452</v>
      </c>
      <c r="B1302" s="22">
        <v>80141607</v>
      </c>
      <c r="C1302" s="23" t="s">
        <v>4603</v>
      </c>
      <c r="D1302" s="24" t="s">
        <v>333</v>
      </c>
      <c r="E1302" s="23" t="s">
        <v>340</v>
      </c>
      <c r="F1302" s="23" t="s">
        <v>533</v>
      </c>
      <c r="G1302" s="23" t="s">
        <v>768</v>
      </c>
      <c r="H1302" s="25">
        <v>24000000</v>
      </c>
      <c r="I1302" s="25">
        <v>24000000</v>
      </c>
      <c r="J1302" s="23" t="s">
        <v>347</v>
      </c>
      <c r="K1302" s="23" t="s">
        <v>45</v>
      </c>
      <c r="L1302" s="22" t="s">
        <v>4538</v>
      </c>
      <c r="M1302" s="22" t="s">
        <v>2604</v>
      </c>
      <c r="N1302" s="21" t="s">
        <v>4539</v>
      </c>
      <c r="O1302" s="26" t="s">
        <v>4540</v>
      </c>
      <c r="P1302" s="23" t="s">
        <v>4460</v>
      </c>
      <c r="Q1302" s="23" t="s">
        <v>4461</v>
      </c>
      <c r="R1302" s="23" t="s">
        <v>4541</v>
      </c>
      <c r="S1302" s="23" t="s">
        <v>4542</v>
      </c>
      <c r="T1302" s="23" t="s">
        <v>4464</v>
      </c>
      <c r="U1302" s="22" t="s">
        <v>4543</v>
      </c>
      <c r="V1302" s="22"/>
      <c r="W1302" s="27"/>
      <c r="X1302" s="28"/>
      <c r="Y1302" s="23"/>
      <c r="Z1302" s="23"/>
      <c r="AA1302" s="29" t="str">
        <f t="shared" si="20"/>
        <v/>
      </c>
      <c r="AB1302" s="22"/>
      <c r="AC1302" s="22"/>
      <c r="AD1302" s="22"/>
      <c r="AE1302" s="22" t="s">
        <v>4538</v>
      </c>
      <c r="AF1302" s="23" t="s">
        <v>47</v>
      </c>
      <c r="AG1302" s="23" t="s">
        <v>319</v>
      </c>
    </row>
    <row r="1303" spans="1:33" s="20" customFormat="1" ht="63" customHeight="1" x14ac:dyDescent="0.2">
      <c r="A1303" s="21" t="s">
        <v>4452</v>
      </c>
      <c r="B1303" s="22">
        <v>80141607</v>
      </c>
      <c r="C1303" s="23" t="s">
        <v>4603</v>
      </c>
      <c r="D1303" s="24" t="s">
        <v>333</v>
      </c>
      <c r="E1303" s="23" t="s">
        <v>340</v>
      </c>
      <c r="F1303" s="23" t="s">
        <v>533</v>
      </c>
      <c r="G1303" s="23" t="s">
        <v>352</v>
      </c>
      <c r="H1303" s="25">
        <v>36394000</v>
      </c>
      <c r="I1303" s="25">
        <v>36394000</v>
      </c>
      <c r="J1303" s="23" t="s">
        <v>347</v>
      </c>
      <c r="K1303" s="23" t="s">
        <v>45</v>
      </c>
      <c r="L1303" s="22" t="s">
        <v>4538</v>
      </c>
      <c r="M1303" s="22" t="s">
        <v>2604</v>
      </c>
      <c r="N1303" s="21" t="s">
        <v>4539</v>
      </c>
      <c r="O1303" s="26" t="s">
        <v>4540</v>
      </c>
      <c r="P1303" s="23" t="s">
        <v>4460</v>
      </c>
      <c r="Q1303" s="23" t="s">
        <v>4461</v>
      </c>
      <c r="R1303" s="23" t="s">
        <v>4541</v>
      </c>
      <c r="S1303" s="23" t="s">
        <v>4542</v>
      </c>
      <c r="T1303" s="23" t="s">
        <v>4464</v>
      </c>
      <c r="U1303" s="22" t="s">
        <v>4549</v>
      </c>
      <c r="V1303" s="22"/>
      <c r="W1303" s="27"/>
      <c r="X1303" s="28"/>
      <c r="Y1303" s="23"/>
      <c r="Z1303" s="23"/>
      <c r="AA1303" s="29" t="str">
        <f t="shared" si="20"/>
        <v/>
      </c>
      <c r="AB1303" s="22"/>
      <c r="AC1303" s="22"/>
      <c r="AD1303" s="22"/>
      <c r="AE1303" s="22" t="s">
        <v>4538</v>
      </c>
      <c r="AF1303" s="23" t="s">
        <v>47</v>
      </c>
      <c r="AG1303" s="23" t="s">
        <v>319</v>
      </c>
    </row>
    <row r="1304" spans="1:33" s="20" customFormat="1" ht="63" customHeight="1" x14ac:dyDescent="0.2">
      <c r="A1304" s="21" t="s">
        <v>4452</v>
      </c>
      <c r="B1304" s="22">
        <v>80141607</v>
      </c>
      <c r="C1304" s="23" t="s">
        <v>4603</v>
      </c>
      <c r="D1304" s="24" t="s">
        <v>333</v>
      </c>
      <c r="E1304" s="23" t="s">
        <v>340</v>
      </c>
      <c r="F1304" s="23" t="s">
        <v>533</v>
      </c>
      <c r="G1304" s="23" t="s">
        <v>768</v>
      </c>
      <c r="H1304" s="25">
        <v>80000000</v>
      </c>
      <c r="I1304" s="25">
        <v>80000000</v>
      </c>
      <c r="J1304" s="23" t="s">
        <v>347</v>
      </c>
      <c r="K1304" s="23" t="s">
        <v>45</v>
      </c>
      <c r="L1304" s="22" t="s">
        <v>4602</v>
      </c>
      <c r="M1304" s="22" t="s">
        <v>4586</v>
      </c>
      <c r="N1304" s="21" t="s">
        <v>4587</v>
      </c>
      <c r="O1304" s="26" t="s">
        <v>4588</v>
      </c>
      <c r="P1304" s="23" t="s">
        <v>4460</v>
      </c>
      <c r="Q1304" s="23" t="s">
        <v>4461</v>
      </c>
      <c r="R1304" s="23" t="s">
        <v>4589</v>
      </c>
      <c r="S1304" s="23" t="s">
        <v>4590</v>
      </c>
      <c r="T1304" s="23" t="s">
        <v>4464</v>
      </c>
      <c r="U1304" s="22" t="s">
        <v>4591</v>
      </c>
      <c r="V1304" s="22"/>
      <c r="W1304" s="27"/>
      <c r="X1304" s="28"/>
      <c r="Y1304" s="23"/>
      <c r="Z1304" s="23"/>
      <c r="AA1304" s="29" t="str">
        <f t="shared" si="20"/>
        <v/>
      </c>
      <c r="AB1304" s="22"/>
      <c r="AC1304" s="22"/>
      <c r="AD1304" s="22"/>
      <c r="AE1304" s="22" t="s">
        <v>4585</v>
      </c>
      <c r="AF1304" s="23" t="s">
        <v>47</v>
      </c>
      <c r="AG1304" s="23" t="s">
        <v>319</v>
      </c>
    </row>
    <row r="1305" spans="1:33" s="20" customFormat="1" ht="63" customHeight="1" x14ac:dyDescent="0.2">
      <c r="A1305" s="21" t="s">
        <v>4452</v>
      </c>
      <c r="B1305" s="22">
        <v>80111504</v>
      </c>
      <c r="C1305" s="23" t="s">
        <v>4604</v>
      </c>
      <c r="D1305" s="24" t="s">
        <v>332</v>
      </c>
      <c r="E1305" s="23" t="s">
        <v>341</v>
      </c>
      <c r="F1305" s="23" t="s">
        <v>353</v>
      </c>
      <c r="G1305" s="23" t="s">
        <v>352</v>
      </c>
      <c r="H1305" s="25">
        <v>20000000</v>
      </c>
      <c r="I1305" s="25">
        <v>20000000</v>
      </c>
      <c r="J1305" s="23" t="s">
        <v>347</v>
      </c>
      <c r="K1305" s="23" t="s">
        <v>45</v>
      </c>
      <c r="L1305" s="22" t="s">
        <v>4554</v>
      </c>
      <c r="M1305" s="22" t="s">
        <v>4555</v>
      </c>
      <c r="N1305" s="21" t="s">
        <v>4556</v>
      </c>
      <c r="O1305" s="26" t="s">
        <v>4557</v>
      </c>
      <c r="P1305" s="23" t="s">
        <v>4460</v>
      </c>
      <c r="Q1305" s="23" t="s">
        <v>4461</v>
      </c>
      <c r="R1305" s="23" t="s">
        <v>4558</v>
      </c>
      <c r="S1305" s="23" t="s">
        <v>4559</v>
      </c>
      <c r="T1305" s="23" t="s">
        <v>4464</v>
      </c>
      <c r="U1305" s="22" t="s">
        <v>4560</v>
      </c>
      <c r="V1305" s="22"/>
      <c r="W1305" s="27"/>
      <c r="X1305" s="28"/>
      <c r="Y1305" s="23"/>
      <c r="Z1305" s="23"/>
      <c r="AA1305" s="29" t="str">
        <f t="shared" si="20"/>
        <v/>
      </c>
      <c r="AB1305" s="22"/>
      <c r="AC1305" s="22"/>
      <c r="AD1305" s="22"/>
      <c r="AE1305" s="22" t="s">
        <v>4561</v>
      </c>
      <c r="AF1305" s="23" t="s">
        <v>47</v>
      </c>
      <c r="AG1305" s="23" t="s">
        <v>319</v>
      </c>
    </row>
    <row r="1306" spans="1:33" s="20" customFormat="1" ht="63" customHeight="1" x14ac:dyDescent="0.2">
      <c r="A1306" s="21" t="s">
        <v>4452</v>
      </c>
      <c r="B1306" s="22">
        <v>80111504</v>
      </c>
      <c r="C1306" s="23" t="s">
        <v>4604</v>
      </c>
      <c r="D1306" s="24" t="s">
        <v>332</v>
      </c>
      <c r="E1306" s="23" t="s">
        <v>341</v>
      </c>
      <c r="F1306" s="23" t="s">
        <v>353</v>
      </c>
      <c r="G1306" s="23" t="s">
        <v>352</v>
      </c>
      <c r="H1306" s="25">
        <v>35000000</v>
      </c>
      <c r="I1306" s="25">
        <v>35000000</v>
      </c>
      <c r="J1306" s="23" t="s">
        <v>347</v>
      </c>
      <c r="K1306" s="23" t="s">
        <v>45</v>
      </c>
      <c r="L1306" s="22" t="s">
        <v>4538</v>
      </c>
      <c r="M1306" s="22" t="s">
        <v>2604</v>
      </c>
      <c r="N1306" s="21" t="s">
        <v>4539</v>
      </c>
      <c r="O1306" s="26" t="s">
        <v>4540</v>
      </c>
      <c r="P1306" s="23" t="s">
        <v>4460</v>
      </c>
      <c r="Q1306" s="23" t="s">
        <v>4461</v>
      </c>
      <c r="R1306" s="23" t="s">
        <v>4541</v>
      </c>
      <c r="S1306" s="23" t="s">
        <v>4542</v>
      </c>
      <c r="T1306" s="23" t="s">
        <v>4464</v>
      </c>
      <c r="U1306" s="22" t="s">
        <v>4549</v>
      </c>
      <c r="V1306" s="22"/>
      <c r="W1306" s="27"/>
      <c r="X1306" s="28"/>
      <c r="Y1306" s="23"/>
      <c r="Z1306" s="23"/>
      <c r="AA1306" s="29" t="str">
        <f t="shared" si="20"/>
        <v/>
      </c>
      <c r="AB1306" s="22"/>
      <c r="AC1306" s="22"/>
      <c r="AD1306" s="22"/>
      <c r="AE1306" s="22" t="s">
        <v>4519</v>
      </c>
      <c r="AF1306" s="23" t="s">
        <v>47</v>
      </c>
      <c r="AG1306" s="23" t="s">
        <v>319</v>
      </c>
    </row>
    <row r="1307" spans="1:33" s="20" customFormat="1" ht="63" customHeight="1" x14ac:dyDescent="0.2">
      <c r="A1307" s="21" t="s">
        <v>4452</v>
      </c>
      <c r="B1307" s="22" t="s">
        <v>4605</v>
      </c>
      <c r="C1307" s="23" t="s">
        <v>4606</v>
      </c>
      <c r="D1307" s="24">
        <v>43049</v>
      </c>
      <c r="E1307" s="23" t="s">
        <v>2469</v>
      </c>
      <c r="F1307" s="23" t="s">
        <v>353</v>
      </c>
      <c r="G1307" s="23" t="s">
        <v>352</v>
      </c>
      <c r="H1307" s="25">
        <v>394417262</v>
      </c>
      <c r="I1307" s="25">
        <v>313377076</v>
      </c>
      <c r="J1307" s="23" t="s">
        <v>49</v>
      </c>
      <c r="K1307" s="23" t="s">
        <v>346</v>
      </c>
      <c r="L1307" s="22" t="s">
        <v>4607</v>
      </c>
      <c r="M1307" s="22" t="s">
        <v>4608</v>
      </c>
      <c r="N1307" s="21" t="s">
        <v>4609</v>
      </c>
      <c r="O1307" s="26" t="s">
        <v>4610</v>
      </c>
      <c r="P1307" s="23" t="s">
        <v>4611</v>
      </c>
      <c r="Q1307" s="23" t="s">
        <v>4612</v>
      </c>
      <c r="R1307" s="23" t="s">
        <v>4613</v>
      </c>
      <c r="S1307" s="23" t="s">
        <v>4614</v>
      </c>
      <c r="T1307" s="23" t="s">
        <v>4612</v>
      </c>
      <c r="U1307" s="22" t="s">
        <v>4615</v>
      </c>
      <c r="V1307" s="22">
        <v>7742</v>
      </c>
      <c r="W1307" s="27">
        <v>7742</v>
      </c>
      <c r="X1307" s="28">
        <v>43049</v>
      </c>
      <c r="Y1307" s="23" t="s">
        <v>4616</v>
      </c>
      <c r="Z1307" s="23">
        <v>4600007887</v>
      </c>
      <c r="AA1307" s="29">
        <f t="shared" si="20"/>
        <v>1</v>
      </c>
      <c r="AB1307" s="22" t="s">
        <v>4617</v>
      </c>
      <c r="AC1307" s="22" t="s">
        <v>317</v>
      </c>
      <c r="AD1307" s="22"/>
      <c r="AE1307" s="22" t="s">
        <v>4618</v>
      </c>
      <c r="AF1307" s="23" t="s">
        <v>835</v>
      </c>
      <c r="AG1307" s="23" t="s">
        <v>4619</v>
      </c>
    </row>
    <row r="1308" spans="1:33" s="20" customFormat="1" ht="63" customHeight="1" x14ac:dyDescent="0.2">
      <c r="A1308" s="21" t="s">
        <v>4452</v>
      </c>
      <c r="B1308" s="22">
        <v>81112217</v>
      </c>
      <c r="C1308" s="23" t="s">
        <v>4620</v>
      </c>
      <c r="D1308" s="24">
        <v>43049</v>
      </c>
      <c r="E1308" s="23" t="s">
        <v>2469</v>
      </c>
      <c r="F1308" s="23" t="s">
        <v>837</v>
      </c>
      <c r="G1308" s="23" t="s">
        <v>352</v>
      </c>
      <c r="H1308" s="25">
        <v>47419307</v>
      </c>
      <c r="I1308" s="25">
        <v>39802688</v>
      </c>
      <c r="J1308" s="23" t="s">
        <v>49</v>
      </c>
      <c r="K1308" s="23" t="s">
        <v>346</v>
      </c>
      <c r="L1308" s="22" t="s">
        <v>4607</v>
      </c>
      <c r="M1308" s="22" t="s">
        <v>4608</v>
      </c>
      <c r="N1308" s="21" t="s">
        <v>4609</v>
      </c>
      <c r="O1308" s="26" t="s">
        <v>4610</v>
      </c>
      <c r="P1308" s="23" t="s">
        <v>4611</v>
      </c>
      <c r="Q1308" s="23" t="s">
        <v>4612</v>
      </c>
      <c r="R1308" s="23" t="s">
        <v>4613</v>
      </c>
      <c r="S1308" s="23" t="s">
        <v>4614</v>
      </c>
      <c r="T1308" s="23" t="s">
        <v>4612</v>
      </c>
      <c r="U1308" s="22" t="s">
        <v>4621</v>
      </c>
      <c r="V1308" s="22">
        <v>7743</v>
      </c>
      <c r="W1308" s="27">
        <v>7743</v>
      </c>
      <c r="X1308" s="28">
        <v>43049</v>
      </c>
      <c r="Y1308" s="23" t="s">
        <v>4616</v>
      </c>
      <c r="Z1308" s="23">
        <v>4600007734</v>
      </c>
      <c r="AA1308" s="29">
        <f t="shared" si="20"/>
        <v>1</v>
      </c>
      <c r="AB1308" s="22" t="s">
        <v>4622</v>
      </c>
      <c r="AC1308" s="22" t="s">
        <v>317</v>
      </c>
      <c r="AD1308" s="22"/>
      <c r="AE1308" s="22" t="s">
        <v>4623</v>
      </c>
      <c r="AF1308" s="23" t="s">
        <v>47</v>
      </c>
      <c r="AG1308" s="23" t="s">
        <v>4619</v>
      </c>
    </row>
    <row r="1309" spans="1:33" s="20" customFormat="1" ht="63" customHeight="1" x14ac:dyDescent="0.2">
      <c r="A1309" s="21" t="s">
        <v>4452</v>
      </c>
      <c r="B1309" s="22">
        <v>81112217</v>
      </c>
      <c r="C1309" s="23" t="s">
        <v>4620</v>
      </c>
      <c r="D1309" s="24">
        <v>43049</v>
      </c>
      <c r="E1309" s="23" t="s">
        <v>2469</v>
      </c>
      <c r="F1309" s="23" t="s">
        <v>837</v>
      </c>
      <c r="G1309" s="23" t="s">
        <v>768</v>
      </c>
      <c r="H1309" s="25">
        <v>57692978</v>
      </c>
      <c r="I1309" s="25">
        <v>41766688</v>
      </c>
      <c r="J1309" s="23" t="s">
        <v>49</v>
      </c>
      <c r="K1309" s="23" t="s">
        <v>346</v>
      </c>
      <c r="L1309" s="22" t="s">
        <v>4607</v>
      </c>
      <c r="M1309" s="22" t="s">
        <v>4608</v>
      </c>
      <c r="N1309" s="21" t="s">
        <v>4609</v>
      </c>
      <c r="O1309" s="26" t="s">
        <v>4610</v>
      </c>
      <c r="P1309" s="23" t="s">
        <v>4611</v>
      </c>
      <c r="Q1309" s="23" t="s">
        <v>4612</v>
      </c>
      <c r="R1309" s="23" t="s">
        <v>4613</v>
      </c>
      <c r="S1309" s="23" t="s">
        <v>4614</v>
      </c>
      <c r="T1309" s="23" t="s">
        <v>4612</v>
      </c>
      <c r="U1309" s="22" t="s">
        <v>4621</v>
      </c>
      <c r="V1309" s="22">
        <v>7743</v>
      </c>
      <c r="W1309" s="27">
        <v>7743</v>
      </c>
      <c r="X1309" s="28">
        <v>43049</v>
      </c>
      <c r="Y1309" s="23" t="s">
        <v>4616</v>
      </c>
      <c r="Z1309" s="23">
        <v>4600007734</v>
      </c>
      <c r="AA1309" s="29">
        <f t="shared" si="20"/>
        <v>1</v>
      </c>
      <c r="AB1309" s="22" t="s">
        <v>4622</v>
      </c>
      <c r="AC1309" s="22" t="s">
        <v>317</v>
      </c>
      <c r="AD1309" s="22"/>
      <c r="AE1309" s="22" t="s">
        <v>4623</v>
      </c>
      <c r="AF1309" s="23" t="s">
        <v>47</v>
      </c>
      <c r="AG1309" s="23" t="s">
        <v>4619</v>
      </c>
    </row>
    <row r="1310" spans="1:33" s="20" customFormat="1" ht="63" customHeight="1" x14ac:dyDescent="0.2">
      <c r="A1310" s="21" t="s">
        <v>4452</v>
      </c>
      <c r="B1310" s="22"/>
      <c r="C1310" s="23" t="s">
        <v>4624</v>
      </c>
      <c r="D1310" s="24">
        <v>43049</v>
      </c>
      <c r="E1310" s="23" t="s">
        <v>1346</v>
      </c>
      <c r="F1310" s="23" t="s">
        <v>353</v>
      </c>
      <c r="G1310" s="23" t="s">
        <v>352</v>
      </c>
      <c r="H1310" s="25">
        <v>252845821</v>
      </c>
      <c r="I1310" s="25">
        <v>214918948</v>
      </c>
      <c r="J1310" s="23" t="s">
        <v>49</v>
      </c>
      <c r="K1310" s="23" t="s">
        <v>346</v>
      </c>
      <c r="L1310" s="22" t="s">
        <v>4607</v>
      </c>
      <c r="M1310" s="22" t="s">
        <v>4608</v>
      </c>
      <c r="N1310" s="21" t="s">
        <v>4609</v>
      </c>
      <c r="O1310" s="26" t="s">
        <v>4610</v>
      </c>
      <c r="P1310" s="23" t="s">
        <v>4611</v>
      </c>
      <c r="Q1310" s="23" t="s">
        <v>4612</v>
      </c>
      <c r="R1310" s="23" t="s">
        <v>4613</v>
      </c>
      <c r="S1310" s="23" t="s">
        <v>4614</v>
      </c>
      <c r="T1310" s="23" t="s">
        <v>4612</v>
      </c>
      <c r="U1310" s="22" t="s">
        <v>4615</v>
      </c>
      <c r="V1310" s="22">
        <v>7782</v>
      </c>
      <c r="W1310" s="27">
        <v>7782</v>
      </c>
      <c r="X1310" s="28">
        <v>43049</v>
      </c>
      <c r="Y1310" s="23" t="s">
        <v>4616</v>
      </c>
      <c r="Z1310" s="23">
        <v>4600007763</v>
      </c>
      <c r="AA1310" s="29">
        <f t="shared" si="20"/>
        <v>1</v>
      </c>
      <c r="AB1310" s="22" t="s">
        <v>4617</v>
      </c>
      <c r="AC1310" s="22" t="s">
        <v>317</v>
      </c>
      <c r="AD1310" s="22"/>
      <c r="AE1310" s="22" t="s">
        <v>4623</v>
      </c>
      <c r="AF1310" s="23" t="s">
        <v>47</v>
      </c>
      <c r="AG1310" s="23" t="s">
        <v>4619</v>
      </c>
    </row>
    <row r="1311" spans="1:33" s="20" customFormat="1" ht="63" customHeight="1" x14ac:dyDescent="0.2">
      <c r="A1311" s="21" t="s">
        <v>4452</v>
      </c>
      <c r="B1311" s="22">
        <v>85101501</v>
      </c>
      <c r="C1311" s="23" t="s">
        <v>4625</v>
      </c>
      <c r="D1311" s="24">
        <v>43049</v>
      </c>
      <c r="E1311" s="23" t="s">
        <v>1130</v>
      </c>
      <c r="F1311" s="23" t="s">
        <v>353</v>
      </c>
      <c r="G1311" s="23" t="s">
        <v>768</v>
      </c>
      <c r="H1311" s="25">
        <v>5550000000</v>
      </c>
      <c r="I1311" s="25">
        <v>3000000000</v>
      </c>
      <c r="J1311" s="23" t="s">
        <v>49</v>
      </c>
      <c r="K1311" s="23" t="s">
        <v>346</v>
      </c>
      <c r="L1311" s="22" t="s">
        <v>4626</v>
      </c>
      <c r="M1311" s="22" t="s">
        <v>4627</v>
      </c>
      <c r="N1311" s="21" t="s">
        <v>4628</v>
      </c>
      <c r="O1311" s="26" t="s">
        <v>4629</v>
      </c>
      <c r="P1311" s="23" t="s">
        <v>4611</v>
      </c>
      <c r="Q1311" s="23" t="s">
        <v>4630</v>
      </c>
      <c r="R1311" s="23" t="s">
        <v>4631</v>
      </c>
      <c r="S1311" s="23" t="s">
        <v>4632</v>
      </c>
      <c r="T1311" s="23" t="s">
        <v>4630</v>
      </c>
      <c r="U1311" s="22" t="s">
        <v>4633</v>
      </c>
      <c r="V1311" s="22">
        <v>7636</v>
      </c>
      <c r="W1311" s="27">
        <v>18484</v>
      </c>
      <c r="X1311" s="28"/>
      <c r="Y1311" s="23"/>
      <c r="Z1311" s="23">
        <v>4600007700</v>
      </c>
      <c r="AA1311" s="29" t="str">
        <f t="shared" si="20"/>
        <v>Información incompleta</v>
      </c>
      <c r="AB1311" s="22" t="s">
        <v>4634</v>
      </c>
      <c r="AC1311" s="22" t="s">
        <v>317</v>
      </c>
      <c r="AD1311" s="22" t="s">
        <v>4635</v>
      </c>
      <c r="AE1311" s="22" t="s">
        <v>4636</v>
      </c>
      <c r="AF1311" s="23" t="s">
        <v>47</v>
      </c>
      <c r="AG1311" s="23" t="s">
        <v>4637</v>
      </c>
    </row>
    <row r="1312" spans="1:33" s="20" customFormat="1" ht="63" customHeight="1" x14ac:dyDescent="0.2">
      <c r="A1312" s="21" t="s">
        <v>4452</v>
      </c>
      <c r="B1312" s="22">
        <v>85101501</v>
      </c>
      <c r="C1312" s="23" t="s">
        <v>4638</v>
      </c>
      <c r="D1312" s="24">
        <v>43047</v>
      </c>
      <c r="E1312" s="23" t="s">
        <v>1130</v>
      </c>
      <c r="F1312" s="23" t="s">
        <v>353</v>
      </c>
      <c r="G1312" s="23" t="s">
        <v>768</v>
      </c>
      <c r="H1312" s="25">
        <v>5410908800</v>
      </c>
      <c r="I1312" s="25">
        <v>2405354400</v>
      </c>
      <c r="J1312" s="23" t="s">
        <v>49</v>
      </c>
      <c r="K1312" s="23" t="s">
        <v>346</v>
      </c>
      <c r="L1312" s="22" t="s">
        <v>4626</v>
      </c>
      <c r="M1312" s="22" t="s">
        <v>4627</v>
      </c>
      <c r="N1312" s="21" t="s">
        <v>4628</v>
      </c>
      <c r="O1312" s="26" t="s">
        <v>4629</v>
      </c>
      <c r="P1312" s="23" t="s">
        <v>4611</v>
      </c>
      <c r="Q1312" s="23" t="s">
        <v>4630</v>
      </c>
      <c r="R1312" s="23" t="s">
        <v>4631</v>
      </c>
      <c r="S1312" s="23" t="s">
        <v>4632</v>
      </c>
      <c r="T1312" s="23" t="s">
        <v>4630</v>
      </c>
      <c r="U1312" s="22" t="s">
        <v>4633</v>
      </c>
      <c r="V1312" s="22">
        <v>7569</v>
      </c>
      <c r="W1312" s="27">
        <v>18493</v>
      </c>
      <c r="X1312" s="28"/>
      <c r="Y1312" s="23"/>
      <c r="Z1312" s="23">
        <v>4600007650</v>
      </c>
      <c r="AA1312" s="29" t="str">
        <f t="shared" si="20"/>
        <v>Información incompleta</v>
      </c>
      <c r="AB1312" s="22" t="s">
        <v>4639</v>
      </c>
      <c r="AC1312" s="22" t="s">
        <v>317</v>
      </c>
      <c r="AD1312" s="22" t="s">
        <v>4635</v>
      </c>
      <c r="AE1312" s="22" t="s">
        <v>4640</v>
      </c>
      <c r="AF1312" s="23" t="s">
        <v>47</v>
      </c>
      <c r="AG1312" s="23" t="s">
        <v>4637</v>
      </c>
    </row>
    <row r="1313" spans="1:33" s="20" customFormat="1" ht="63" customHeight="1" x14ac:dyDescent="0.2">
      <c r="A1313" s="21" t="s">
        <v>4452</v>
      </c>
      <c r="B1313" s="22">
        <v>85101501</v>
      </c>
      <c r="C1313" s="23" t="s">
        <v>4641</v>
      </c>
      <c r="D1313" s="24">
        <v>43046</v>
      </c>
      <c r="E1313" s="23" t="s">
        <v>1130</v>
      </c>
      <c r="F1313" s="23" t="s">
        <v>353</v>
      </c>
      <c r="G1313" s="23" t="s">
        <v>768</v>
      </c>
      <c r="H1313" s="25">
        <v>432939200</v>
      </c>
      <c r="I1313" s="25">
        <v>219469600</v>
      </c>
      <c r="J1313" s="23" t="s">
        <v>49</v>
      </c>
      <c r="K1313" s="23" t="s">
        <v>346</v>
      </c>
      <c r="L1313" s="22" t="s">
        <v>4626</v>
      </c>
      <c r="M1313" s="22" t="s">
        <v>4627</v>
      </c>
      <c r="N1313" s="21" t="s">
        <v>4628</v>
      </c>
      <c r="O1313" s="26" t="s">
        <v>4629</v>
      </c>
      <c r="P1313" s="23" t="s">
        <v>4611</v>
      </c>
      <c r="Q1313" s="23" t="s">
        <v>4630</v>
      </c>
      <c r="R1313" s="23" t="s">
        <v>4631</v>
      </c>
      <c r="S1313" s="23" t="s">
        <v>4632</v>
      </c>
      <c r="T1313" s="23" t="s">
        <v>4630</v>
      </c>
      <c r="U1313" s="22" t="s">
        <v>4642</v>
      </c>
      <c r="V1313" s="22">
        <v>7562</v>
      </c>
      <c r="W1313" s="27">
        <v>18486</v>
      </c>
      <c r="X1313" s="28"/>
      <c r="Y1313" s="23"/>
      <c r="Z1313" s="23">
        <v>46000007651</v>
      </c>
      <c r="AA1313" s="29" t="str">
        <f t="shared" si="20"/>
        <v>Información incompleta</v>
      </c>
      <c r="AB1313" s="22" t="s">
        <v>4643</v>
      </c>
      <c r="AC1313" s="22" t="s">
        <v>317</v>
      </c>
      <c r="AD1313" s="22" t="s">
        <v>4635</v>
      </c>
      <c r="AE1313" s="22" t="s">
        <v>4636</v>
      </c>
      <c r="AF1313" s="23" t="s">
        <v>47</v>
      </c>
      <c r="AG1313" s="23" t="s">
        <v>4637</v>
      </c>
    </row>
    <row r="1314" spans="1:33" s="20" customFormat="1" ht="63" customHeight="1" x14ac:dyDescent="0.2">
      <c r="A1314" s="21" t="s">
        <v>4452</v>
      </c>
      <c r="B1314" s="22">
        <v>85101501</v>
      </c>
      <c r="C1314" s="23" t="s">
        <v>4644</v>
      </c>
      <c r="D1314" s="24">
        <v>43046</v>
      </c>
      <c r="E1314" s="23" t="s">
        <v>4645</v>
      </c>
      <c r="F1314" s="23" t="s">
        <v>353</v>
      </c>
      <c r="G1314" s="23" t="s">
        <v>768</v>
      </c>
      <c r="H1314" s="25">
        <v>1290000000</v>
      </c>
      <c r="I1314" s="25">
        <v>560000000</v>
      </c>
      <c r="J1314" s="23" t="s">
        <v>49</v>
      </c>
      <c r="K1314" s="23" t="s">
        <v>346</v>
      </c>
      <c r="L1314" s="22" t="s">
        <v>4626</v>
      </c>
      <c r="M1314" s="22" t="s">
        <v>4627</v>
      </c>
      <c r="N1314" s="21" t="s">
        <v>4628</v>
      </c>
      <c r="O1314" s="26" t="s">
        <v>4629</v>
      </c>
      <c r="P1314" s="23" t="s">
        <v>4611</v>
      </c>
      <c r="Q1314" s="23" t="s">
        <v>4630</v>
      </c>
      <c r="R1314" s="23" t="s">
        <v>4631</v>
      </c>
      <c r="S1314" s="23" t="s">
        <v>4632</v>
      </c>
      <c r="T1314" s="23" t="s">
        <v>4630</v>
      </c>
      <c r="U1314" s="22" t="s">
        <v>4642</v>
      </c>
      <c r="V1314" s="22">
        <v>7560</v>
      </c>
      <c r="W1314" s="27">
        <v>18492</v>
      </c>
      <c r="X1314" s="28"/>
      <c r="Y1314" s="23"/>
      <c r="Z1314" s="23">
        <v>46000007633</v>
      </c>
      <c r="AA1314" s="29" t="str">
        <f t="shared" si="20"/>
        <v>Información incompleta</v>
      </c>
      <c r="AB1314" s="22" t="s">
        <v>4646</v>
      </c>
      <c r="AC1314" s="22"/>
      <c r="AD1314" s="22" t="s">
        <v>4635</v>
      </c>
      <c r="AE1314" s="22" t="s">
        <v>4647</v>
      </c>
      <c r="AF1314" s="23" t="s">
        <v>47</v>
      </c>
      <c r="AG1314" s="23" t="s">
        <v>4637</v>
      </c>
    </row>
    <row r="1315" spans="1:33" s="20" customFormat="1" ht="63" customHeight="1" x14ac:dyDescent="0.2">
      <c r="A1315" s="21" t="s">
        <v>4452</v>
      </c>
      <c r="B1315" s="22">
        <v>85101501</v>
      </c>
      <c r="C1315" s="23" t="s">
        <v>4648</v>
      </c>
      <c r="D1315" s="24">
        <v>43252</v>
      </c>
      <c r="E1315" s="23" t="s">
        <v>4649</v>
      </c>
      <c r="F1315" s="23" t="s">
        <v>353</v>
      </c>
      <c r="G1315" s="23" t="s">
        <v>768</v>
      </c>
      <c r="H1315" s="25">
        <v>12000000000</v>
      </c>
      <c r="I1315" s="25">
        <v>5000000000</v>
      </c>
      <c r="J1315" s="23" t="s">
        <v>49</v>
      </c>
      <c r="K1315" s="23" t="s">
        <v>1473</v>
      </c>
      <c r="L1315" s="22" t="s">
        <v>4626</v>
      </c>
      <c r="M1315" s="22" t="s">
        <v>4627</v>
      </c>
      <c r="N1315" s="21" t="s">
        <v>4628</v>
      </c>
      <c r="O1315" s="26" t="s">
        <v>4629</v>
      </c>
      <c r="P1315" s="23" t="s">
        <v>4611</v>
      </c>
      <c r="Q1315" s="23" t="s">
        <v>4630</v>
      </c>
      <c r="R1315" s="23" t="s">
        <v>4631</v>
      </c>
      <c r="S1315" s="23" t="s">
        <v>4632</v>
      </c>
      <c r="T1315" s="23" t="s">
        <v>4630</v>
      </c>
      <c r="U1315" s="22" t="s">
        <v>4633</v>
      </c>
      <c r="V1315" s="22" t="s">
        <v>45</v>
      </c>
      <c r="W1315" s="27" t="s">
        <v>45</v>
      </c>
      <c r="X1315" s="28"/>
      <c r="Y1315" s="23"/>
      <c r="Z1315" s="23"/>
      <c r="AA1315" s="29">
        <f t="shared" si="20"/>
        <v>0</v>
      </c>
      <c r="AB1315" s="22"/>
      <c r="AC1315" s="22"/>
      <c r="AD1315" s="22"/>
      <c r="AE1315" s="22" t="s">
        <v>4650</v>
      </c>
      <c r="AF1315" s="23" t="s">
        <v>47</v>
      </c>
      <c r="AG1315" s="23" t="s">
        <v>4637</v>
      </c>
    </row>
    <row r="1316" spans="1:33" s="20" customFormat="1" ht="63" customHeight="1" x14ac:dyDescent="0.2">
      <c r="A1316" s="21" t="s">
        <v>4452</v>
      </c>
      <c r="B1316" s="22">
        <v>85101501</v>
      </c>
      <c r="C1316" s="23" t="s">
        <v>4651</v>
      </c>
      <c r="D1316" s="24">
        <v>43252</v>
      </c>
      <c r="E1316" s="23" t="s">
        <v>4649</v>
      </c>
      <c r="F1316" s="23" t="s">
        <v>353</v>
      </c>
      <c r="G1316" s="23" t="s">
        <v>768</v>
      </c>
      <c r="H1316" s="25">
        <v>1000000000</v>
      </c>
      <c r="I1316" s="25">
        <v>400000000</v>
      </c>
      <c r="J1316" s="23" t="s">
        <v>49</v>
      </c>
      <c r="K1316" s="23" t="s">
        <v>1473</v>
      </c>
      <c r="L1316" s="22" t="s">
        <v>4626</v>
      </c>
      <c r="M1316" s="22" t="s">
        <v>4627</v>
      </c>
      <c r="N1316" s="21" t="s">
        <v>4628</v>
      </c>
      <c r="O1316" s="26" t="s">
        <v>4629</v>
      </c>
      <c r="P1316" s="23" t="s">
        <v>4611</v>
      </c>
      <c r="Q1316" s="23" t="s">
        <v>4630</v>
      </c>
      <c r="R1316" s="23" t="s">
        <v>4631</v>
      </c>
      <c r="S1316" s="23" t="s">
        <v>4632</v>
      </c>
      <c r="T1316" s="23" t="s">
        <v>4630</v>
      </c>
      <c r="U1316" s="22" t="s">
        <v>4642</v>
      </c>
      <c r="V1316" s="22" t="s">
        <v>45</v>
      </c>
      <c r="W1316" s="27" t="s">
        <v>45</v>
      </c>
      <c r="X1316" s="28"/>
      <c r="Y1316" s="23"/>
      <c r="Z1316" s="23"/>
      <c r="AA1316" s="29">
        <f t="shared" si="20"/>
        <v>0</v>
      </c>
      <c r="AB1316" s="22"/>
      <c r="AC1316" s="22"/>
      <c r="AD1316" s="22"/>
      <c r="AE1316" s="22" t="s">
        <v>4636</v>
      </c>
      <c r="AF1316" s="23" t="s">
        <v>47</v>
      </c>
      <c r="AG1316" s="23" t="s">
        <v>4637</v>
      </c>
    </row>
    <row r="1317" spans="1:33" s="20" customFormat="1" ht="63" customHeight="1" x14ac:dyDescent="0.2">
      <c r="A1317" s="21" t="s">
        <v>4452</v>
      </c>
      <c r="B1317" s="22" t="s">
        <v>4652</v>
      </c>
      <c r="C1317" s="23" t="s">
        <v>4653</v>
      </c>
      <c r="D1317" s="24">
        <v>43252</v>
      </c>
      <c r="E1317" s="23" t="s">
        <v>4654</v>
      </c>
      <c r="F1317" s="23" t="s">
        <v>353</v>
      </c>
      <c r="G1317" s="23" t="s">
        <v>352</v>
      </c>
      <c r="H1317" s="25">
        <v>150000000</v>
      </c>
      <c r="I1317" s="25">
        <v>50000000</v>
      </c>
      <c r="J1317" s="23" t="s">
        <v>49</v>
      </c>
      <c r="K1317" s="23" t="s">
        <v>1473</v>
      </c>
      <c r="L1317" s="22" t="s">
        <v>4626</v>
      </c>
      <c r="M1317" s="22" t="s">
        <v>4627</v>
      </c>
      <c r="N1317" s="21" t="s">
        <v>4628</v>
      </c>
      <c r="O1317" s="26" t="s">
        <v>4629</v>
      </c>
      <c r="P1317" s="23" t="s">
        <v>4611</v>
      </c>
      <c r="Q1317" s="23" t="s">
        <v>4630</v>
      </c>
      <c r="R1317" s="23" t="s">
        <v>4631</v>
      </c>
      <c r="S1317" s="23" t="s">
        <v>4632</v>
      </c>
      <c r="T1317" s="23" t="s">
        <v>4630</v>
      </c>
      <c r="U1317" s="22" t="s">
        <v>4655</v>
      </c>
      <c r="V1317" s="22" t="s">
        <v>45</v>
      </c>
      <c r="W1317" s="27" t="s">
        <v>45</v>
      </c>
      <c r="X1317" s="28"/>
      <c r="Y1317" s="23"/>
      <c r="Z1317" s="23"/>
      <c r="AA1317" s="29">
        <f t="shared" si="20"/>
        <v>0</v>
      </c>
      <c r="AB1317" s="22"/>
      <c r="AC1317" s="22"/>
      <c r="AD1317" s="22"/>
      <c r="AE1317" s="22" t="s">
        <v>4640</v>
      </c>
      <c r="AF1317" s="23" t="s">
        <v>47</v>
      </c>
      <c r="AG1317" s="23" t="s">
        <v>4637</v>
      </c>
    </row>
    <row r="1318" spans="1:33" s="20" customFormat="1" ht="63" customHeight="1" x14ac:dyDescent="0.2">
      <c r="A1318" s="21" t="s">
        <v>4452</v>
      </c>
      <c r="B1318" s="22">
        <v>85101604</v>
      </c>
      <c r="C1318" s="23" t="s">
        <v>4656</v>
      </c>
      <c r="D1318" s="24">
        <v>43252</v>
      </c>
      <c r="E1318" s="23" t="s">
        <v>4649</v>
      </c>
      <c r="F1318" s="23" t="s">
        <v>353</v>
      </c>
      <c r="G1318" s="23" t="s">
        <v>352</v>
      </c>
      <c r="H1318" s="25">
        <v>25000000</v>
      </c>
      <c r="I1318" s="25">
        <v>10000000</v>
      </c>
      <c r="J1318" s="23" t="s">
        <v>49</v>
      </c>
      <c r="K1318" s="23" t="s">
        <v>1473</v>
      </c>
      <c r="L1318" s="22" t="s">
        <v>4626</v>
      </c>
      <c r="M1318" s="22" t="s">
        <v>4627</v>
      </c>
      <c r="N1318" s="21" t="s">
        <v>4628</v>
      </c>
      <c r="O1318" s="26" t="s">
        <v>4629</v>
      </c>
      <c r="P1318" s="23" t="s">
        <v>4611</v>
      </c>
      <c r="Q1318" s="23" t="s">
        <v>4630</v>
      </c>
      <c r="R1318" s="23" t="s">
        <v>4631</v>
      </c>
      <c r="S1318" s="23" t="s">
        <v>4632</v>
      </c>
      <c r="T1318" s="23" t="s">
        <v>4630</v>
      </c>
      <c r="U1318" s="22" t="s">
        <v>4657</v>
      </c>
      <c r="V1318" s="22" t="s">
        <v>45</v>
      </c>
      <c r="W1318" s="27" t="s">
        <v>45</v>
      </c>
      <c r="X1318" s="28"/>
      <c r="Y1318" s="23"/>
      <c r="Z1318" s="23"/>
      <c r="AA1318" s="29">
        <f t="shared" si="20"/>
        <v>0</v>
      </c>
      <c r="AB1318" s="22"/>
      <c r="AC1318" s="22"/>
      <c r="AD1318" s="22"/>
      <c r="AE1318" s="22" t="s">
        <v>4658</v>
      </c>
      <c r="AF1318" s="23" t="s">
        <v>47</v>
      </c>
      <c r="AG1318" s="23" t="s">
        <v>4637</v>
      </c>
    </row>
    <row r="1319" spans="1:33" s="20" customFormat="1" ht="63" customHeight="1" x14ac:dyDescent="0.2">
      <c r="A1319" s="21" t="s">
        <v>4452</v>
      </c>
      <c r="B1319" s="22">
        <v>85101504</v>
      </c>
      <c r="C1319" s="23" t="s">
        <v>4659</v>
      </c>
      <c r="D1319" s="24">
        <v>43132</v>
      </c>
      <c r="E1319" s="23" t="s">
        <v>4660</v>
      </c>
      <c r="F1319" s="23" t="s">
        <v>533</v>
      </c>
      <c r="G1319" s="23" t="s">
        <v>4661</v>
      </c>
      <c r="H1319" s="25">
        <v>3800000000</v>
      </c>
      <c r="I1319" s="25">
        <v>1800000000</v>
      </c>
      <c r="J1319" s="23" t="s">
        <v>49</v>
      </c>
      <c r="K1319" s="23" t="s">
        <v>1473</v>
      </c>
      <c r="L1319" s="22" t="s">
        <v>4626</v>
      </c>
      <c r="M1319" s="22" t="s">
        <v>4627</v>
      </c>
      <c r="N1319" s="21" t="s">
        <v>4628</v>
      </c>
      <c r="O1319" s="26" t="s">
        <v>4629</v>
      </c>
      <c r="P1319" s="23" t="s">
        <v>4611</v>
      </c>
      <c r="Q1319" s="23" t="s">
        <v>4630</v>
      </c>
      <c r="R1319" s="23" t="s">
        <v>4631</v>
      </c>
      <c r="S1319" s="23" t="s">
        <v>4632</v>
      </c>
      <c r="T1319" s="23" t="s">
        <v>4630</v>
      </c>
      <c r="U1319" s="22" t="s">
        <v>4642</v>
      </c>
      <c r="V1319" s="22" t="s">
        <v>45</v>
      </c>
      <c r="W1319" s="27" t="s">
        <v>45</v>
      </c>
      <c r="X1319" s="28"/>
      <c r="Y1319" s="23"/>
      <c r="Z1319" s="23"/>
      <c r="AA1319" s="29">
        <f t="shared" si="20"/>
        <v>0</v>
      </c>
      <c r="AB1319" s="22"/>
      <c r="AC1319" s="22"/>
      <c r="AD1319" s="22"/>
      <c r="AE1319" s="22" t="s">
        <v>4662</v>
      </c>
      <c r="AF1319" s="23" t="s">
        <v>47</v>
      </c>
      <c r="AG1319" s="23" t="s">
        <v>4637</v>
      </c>
    </row>
    <row r="1320" spans="1:33" s="20" customFormat="1" ht="63" customHeight="1" x14ac:dyDescent="0.2">
      <c r="A1320" s="21" t="s">
        <v>4452</v>
      </c>
      <c r="B1320" s="22">
        <v>85121902</v>
      </c>
      <c r="C1320" s="23" t="s">
        <v>4663</v>
      </c>
      <c r="D1320" s="24">
        <v>43132</v>
      </c>
      <c r="E1320" s="23" t="s">
        <v>4660</v>
      </c>
      <c r="F1320" s="23" t="s">
        <v>533</v>
      </c>
      <c r="G1320" s="23" t="s">
        <v>768</v>
      </c>
      <c r="H1320" s="25">
        <v>7700000000</v>
      </c>
      <c r="I1320" s="25">
        <v>3200000000</v>
      </c>
      <c r="J1320" s="23" t="s">
        <v>49</v>
      </c>
      <c r="K1320" s="23" t="s">
        <v>1473</v>
      </c>
      <c r="L1320" s="22" t="s">
        <v>4626</v>
      </c>
      <c r="M1320" s="22" t="s">
        <v>4627</v>
      </c>
      <c r="N1320" s="21" t="s">
        <v>4628</v>
      </c>
      <c r="O1320" s="26" t="s">
        <v>4629</v>
      </c>
      <c r="P1320" s="23" t="s">
        <v>4611</v>
      </c>
      <c r="Q1320" s="23" t="s">
        <v>4630</v>
      </c>
      <c r="R1320" s="23" t="s">
        <v>4631</v>
      </c>
      <c r="S1320" s="23" t="s">
        <v>4632</v>
      </c>
      <c r="T1320" s="23" t="s">
        <v>4630</v>
      </c>
      <c r="U1320" s="22" t="s">
        <v>4664</v>
      </c>
      <c r="V1320" s="22" t="s">
        <v>45</v>
      </c>
      <c r="W1320" s="27" t="s">
        <v>45</v>
      </c>
      <c r="X1320" s="28"/>
      <c r="Y1320" s="23"/>
      <c r="Z1320" s="23"/>
      <c r="AA1320" s="29">
        <f t="shared" si="20"/>
        <v>0</v>
      </c>
      <c r="AB1320" s="22"/>
      <c r="AC1320" s="22"/>
      <c r="AD1320" s="22"/>
      <c r="AE1320" s="22" t="s">
        <v>4665</v>
      </c>
      <c r="AF1320" s="23" t="s">
        <v>47</v>
      </c>
      <c r="AG1320" s="23" t="s">
        <v>4637</v>
      </c>
    </row>
    <row r="1321" spans="1:33" s="20" customFormat="1" ht="63" customHeight="1" x14ac:dyDescent="0.2">
      <c r="A1321" s="21" t="s">
        <v>4452</v>
      </c>
      <c r="B1321" s="22">
        <v>85101501</v>
      </c>
      <c r="C1321" s="23" t="s">
        <v>4666</v>
      </c>
      <c r="D1321" s="24">
        <v>43132</v>
      </c>
      <c r="E1321" s="23" t="s">
        <v>4660</v>
      </c>
      <c r="F1321" s="23" t="s">
        <v>533</v>
      </c>
      <c r="G1321" s="23" t="s">
        <v>768</v>
      </c>
      <c r="H1321" s="25">
        <v>5500000000</v>
      </c>
      <c r="I1321" s="25">
        <v>2500000000</v>
      </c>
      <c r="J1321" s="23" t="s">
        <v>49</v>
      </c>
      <c r="K1321" s="23" t="s">
        <v>1473</v>
      </c>
      <c r="L1321" s="22" t="s">
        <v>4626</v>
      </c>
      <c r="M1321" s="22" t="s">
        <v>4627</v>
      </c>
      <c r="N1321" s="21" t="s">
        <v>4628</v>
      </c>
      <c r="O1321" s="26" t="s">
        <v>4629</v>
      </c>
      <c r="P1321" s="23" t="s">
        <v>4611</v>
      </c>
      <c r="Q1321" s="23" t="s">
        <v>4630</v>
      </c>
      <c r="R1321" s="23" t="s">
        <v>4631</v>
      </c>
      <c r="S1321" s="23" t="s">
        <v>4632</v>
      </c>
      <c r="T1321" s="23" t="s">
        <v>4630</v>
      </c>
      <c r="U1321" s="22" t="s">
        <v>4633</v>
      </c>
      <c r="V1321" s="22" t="s">
        <v>45</v>
      </c>
      <c r="W1321" s="27" t="s">
        <v>45</v>
      </c>
      <c r="X1321" s="28"/>
      <c r="Y1321" s="23"/>
      <c r="Z1321" s="23"/>
      <c r="AA1321" s="29">
        <f t="shared" si="20"/>
        <v>0</v>
      </c>
      <c r="AB1321" s="22"/>
      <c r="AC1321" s="22"/>
      <c r="AD1321" s="22"/>
      <c r="AE1321" s="22" t="s">
        <v>4667</v>
      </c>
      <c r="AF1321" s="23" t="s">
        <v>47</v>
      </c>
      <c r="AG1321" s="23" t="s">
        <v>4637</v>
      </c>
    </row>
    <row r="1322" spans="1:33" s="20" customFormat="1" ht="63" customHeight="1" x14ac:dyDescent="0.2">
      <c r="A1322" s="21" t="s">
        <v>4452</v>
      </c>
      <c r="B1322" s="22"/>
      <c r="C1322" s="23" t="s">
        <v>4668</v>
      </c>
      <c r="D1322" s="24">
        <v>43132</v>
      </c>
      <c r="E1322" s="23" t="s">
        <v>345</v>
      </c>
      <c r="F1322" s="23" t="s">
        <v>1127</v>
      </c>
      <c r="G1322" s="23" t="s">
        <v>352</v>
      </c>
      <c r="H1322" s="25">
        <v>1359558000</v>
      </c>
      <c r="I1322" s="25">
        <v>1359558000</v>
      </c>
      <c r="J1322" s="23" t="s">
        <v>347</v>
      </c>
      <c r="K1322" s="23" t="s">
        <v>45</v>
      </c>
      <c r="L1322" s="22" t="s">
        <v>4626</v>
      </c>
      <c r="M1322" s="22" t="s">
        <v>4627</v>
      </c>
      <c r="N1322" s="21" t="s">
        <v>4628</v>
      </c>
      <c r="O1322" s="26" t="s">
        <v>4629</v>
      </c>
      <c r="P1322" s="23" t="s">
        <v>4611</v>
      </c>
      <c r="Q1322" s="23" t="s">
        <v>4630</v>
      </c>
      <c r="R1322" s="23" t="s">
        <v>4631</v>
      </c>
      <c r="S1322" s="23" t="s">
        <v>4632</v>
      </c>
      <c r="T1322" s="23" t="s">
        <v>4630</v>
      </c>
      <c r="U1322" s="22" t="s">
        <v>4669</v>
      </c>
      <c r="V1322" s="22" t="s">
        <v>45</v>
      </c>
      <c r="W1322" s="27" t="s">
        <v>45</v>
      </c>
      <c r="X1322" s="28"/>
      <c r="Y1322" s="23"/>
      <c r="Z1322" s="23"/>
      <c r="AA1322" s="29">
        <f t="shared" si="20"/>
        <v>0</v>
      </c>
      <c r="AB1322" s="22"/>
      <c r="AC1322" s="22"/>
      <c r="AD1322" s="22"/>
      <c r="AE1322" s="22" t="s">
        <v>4670</v>
      </c>
      <c r="AF1322" s="23" t="s">
        <v>47</v>
      </c>
      <c r="AG1322" s="23" t="s">
        <v>4637</v>
      </c>
    </row>
    <row r="1323" spans="1:33" s="20" customFormat="1" ht="63" customHeight="1" x14ac:dyDescent="0.2">
      <c r="A1323" s="21" t="s">
        <v>4452</v>
      </c>
      <c r="B1323" s="22"/>
      <c r="C1323" s="23" t="s">
        <v>4671</v>
      </c>
      <c r="D1323" s="24">
        <v>43132</v>
      </c>
      <c r="E1323" s="23" t="s">
        <v>345</v>
      </c>
      <c r="F1323" s="23" t="s">
        <v>533</v>
      </c>
      <c r="G1323" s="23" t="s">
        <v>352</v>
      </c>
      <c r="H1323" s="25">
        <v>27000000</v>
      </c>
      <c r="I1323" s="25">
        <v>27000000</v>
      </c>
      <c r="J1323" s="23" t="s">
        <v>347</v>
      </c>
      <c r="K1323" s="23" t="s">
        <v>45</v>
      </c>
      <c r="L1323" s="22" t="s">
        <v>4626</v>
      </c>
      <c r="M1323" s="22" t="s">
        <v>4627</v>
      </c>
      <c r="N1323" s="21" t="s">
        <v>4628</v>
      </c>
      <c r="O1323" s="26" t="s">
        <v>4629</v>
      </c>
      <c r="P1323" s="23" t="s">
        <v>4611</v>
      </c>
      <c r="Q1323" s="23" t="s">
        <v>4630</v>
      </c>
      <c r="R1323" s="23" t="s">
        <v>4631</v>
      </c>
      <c r="S1323" s="23" t="s">
        <v>4632</v>
      </c>
      <c r="T1323" s="23" t="s">
        <v>4630</v>
      </c>
      <c r="U1323" s="22" t="s">
        <v>4669</v>
      </c>
      <c r="V1323" s="22" t="s">
        <v>45</v>
      </c>
      <c r="W1323" s="27" t="s">
        <v>45</v>
      </c>
      <c r="X1323" s="28"/>
      <c r="Y1323" s="23"/>
      <c r="Z1323" s="23"/>
      <c r="AA1323" s="29">
        <f t="shared" si="20"/>
        <v>0</v>
      </c>
      <c r="AB1323" s="22"/>
      <c r="AC1323" s="22"/>
      <c r="AD1323" s="22" t="s">
        <v>4672</v>
      </c>
      <c r="AE1323" s="22" t="s">
        <v>4673</v>
      </c>
      <c r="AF1323" s="23" t="s">
        <v>47</v>
      </c>
      <c r="AG1323" s="23" t="s">
        <v>4637</v>
      </c>
    </row>
    <row r="1324" spans="1:33" s="20" customFormat="1" ht="63" customHeight="1" x14ac:dyDescent="0.2">
      <c r="A1324" s="21" t="s">
        <v>4452</v>
      </c>
      <c r="B1324" s="22">
        <v>80141607</v>
      </c>
      <c r="C1324" s="23" t="s">
        <v>4674</v>
      </c>
      <c r="D1324" s="24">
        <v>43132</v>
      </c>
      <c r="E1324" s="23" t="s">
        <v>345</v>
      </c>
      <c r="F1324" s="23" t="s">
        <v>780</v>
      </c>
      <c r="G1324" s="23" t="s">
        <v>352</v>
      </c>
      <c r="H1324" s="25">
        <v>100000000</v>
      </c>
      <c r="I1324" s="25">
        <v>100000000</v>
      </c>
      <c r="J1324" s="23" t="s">
        <v>347</v>
      </c>
      <c r="K1324" s="23" t="s">
        <v>45</v>
      </c>
      <c r="L1324" s="22" t="s">
        <v>4626</v>
      </c>
      <c r="M1324" s="22" t="s">
        <v>4627</v>
      </c>
      <c r="N1324" s="21" t="s">
        <v>4628</v>
      </c>
      <c r="O1324" s="26" t="s">
        <v>4629</v>
      </c>
      <c r="P1324" s="23" t="s">
        <v>4611</v>
      </c>
      <c r="Q1324" s="23" t="s">
        <v>4630</v>
      </c>
      <c r="R1324" s="23" t="s">
        <v>4631</v>
      </c>
      <c r="S1324" s="23" t="s">
        <v>4632</v>
      </c>
      <c r="T1324" s="23" t="s">
        <v>4630</v>
      </c>
      <c r="U1324" s="22" t="s">
        <v>4669</v>
      </c>
      <c r="V1324" s="22" t="s">
        <v>45</v>
      </c>
      <c r="W1324" s="27" t="s">
        <v>45</v>
      </c>
      <c r="X1324" s="28"/>
      <c r="Y1324" s="23"/>
      <c r="Z1324" s="23"/>
      <c r="AA1324" s="29">
        <f t="shared" si="20"/>
        <v>0</v>
      </c>
      <c r="AB1324" s="22"/>
      <c r="AC1324" s="22"/>
      <c r="AD1324" s="22" t="s">
        <v>4675</v>
      </c>
      <c r="AE1324" s="22" t="s">
        <v>4676</v>
      </c>
      <c r="AF1324" s="23" t="s">
        <v>47</v>
      </c>
      <c r="AG1324" s="23" t="s">
        <v>4637</v>
      </c>
    </row>
    <row r="1325" spans="1:33" s="20" customFormat="1" ht="63" customHeight="1" x14ac:dyDescent="0.2">
      <c r="A1325" s="21" t="s">
        <v>4452</v>
      </c>
      <c r="B1325" s="22">
        <v>39121000</v>
      </c>
      <c r="C1325" s="23" t="s">
        <v>4677</v>
      </c>
      <c r="D1325" s="24">
        <v>43101</v>
      </c>
      <c r="E1325" s="23" t="s">
        <v>345</v>
      </c>
      <c r="F1325" s="23" t="s">
        <v>780</v>
      </c>
      <c r="G1325" s="23" t="s">
        <v>352</v>
      </c>
      <c r="H1325" s="25">
        <v>50000000</v>
      </c>
      <c r="I1325" s="25">
        <v>50000000</v>
      </c>
      <c r="J1325" s="23" t="s">
        <v>347</v>
      </c>
      <c r="K1325" s="23" t="s">
        <v>45</v>
      </c>
      <c r="L1325" s="22" t="s">
        <v>4678</v>
      </c>
      <c r="M1325" s="22" t="s">
        <v>46</v>
      </c>
      <c r="N1325" s="21" t="s">
        <v>4679</v>
      </c>
      <c r="O1325" s="26" t="s">
        <v>4680</v>
      </c>
      <c r="P1325" s="23" t="s">
        <v>4496</v>
      </c>
      <c r="Q1325" s="23" t="s">
        <v>4681</v>
      </c>
      <c r="R1325" s="23" t="s">
        <v>4682</v>
      </c>
      <c r="S1325" s="23" t="s">
        <v>4683</v>
      </c>
      <c r="T1325" s="23" t="s">
        <v>4684</v>
      </c>
      <c r="U1325" s="22" t="s">
        <v>4685</v>
      </c>
      <c r="V1325" s="22"/>
      <c r="W1325" s="27"/>
      <c r="X1325" s="28"/>
      <c r="Y1325" s="23"/>
      <c r="Z1325" s="23"/>
      <c r="AA1325" s="29" t="str">
        <f t="shared" si="20"/>
        <v/>
      </c>
      <c r="AB1325" s="22"/>
      <c r="AC1325" s="22"/>
      <c r="AD1325" s="22"/>
      <c r="AE1325" s="22" t="s">
        <v>4678</v>
      </c>
      <c r="AF1325" s="23" t="s">
        <v>47</v>
      </c>
      <c r="AG1325" s="23" t="s">
        <v>319</v>
      </c>
    </row>
    <row r="1326" spans="1:33" s="20" customFormat="1" ht="63" customHeight="1" x14ac:dyDescent="0.2">
      <c r="A1326" s="21" t="s">
        <v>4452</v>
      </c>
      <c r="B1326" s="22">
        <v>72101517</v>
      </c>
      <c r="C1326" s="23" t="s">
        <v>4686</v>
      </c>
      <c r="D1326" s="24">
        <v>43101</v>
      </c>
      <c r="E1326" s="23" t="s">
        <v>345</v>
      </c>
      <c r="F1326" s="23" t="s">
        <v>348</v>
      </c>
      <c r="G1326" s="23" t="s">
        <v>352</v>
      </c>
      <c r="H1326" s="25">
        <v>20000000</v>
      </c>
      <c r="I1326" s="25">
        <v>20000000</v>
      </c>
      <c r="J1326" s="23" t="s">
        <v>347</v>
      </c>
      <c r="K1326" s="23" t="s">
        <v>45</v>
      </c>
      <c r="L1326" s="22" t="s">
        <v>4678</v>
      </c>
      <c r="M1326" s="22" t="s">
        <v>46</v>
      </c>
      <c r="N1326" s="21" t="s">
        <v>4679</v>
      </c>
      <c r="O1326" s="26" t="s">
        <v>4680</v>
      </c>
      <c r="P1326" s="23" t="s">
        <v>4496</v>
      </c>
      <c r="Q1326" s="23" t="s">
        <v>4681</v>
      </c>
      <c r="R1326" s="23" t="s">
        <v>4682</v>
      </c>
      <c r="S1326" s="23" t="s">
        <v>4683</v>
      </c>
      <c r="T1326" s="23" t="s">
        <v>4684</v>
      </c>
      <c r="U1326" s="22" t="s">
        <v>4685</v>
      </c>
      <c r="V1326" s="22"/>
      <c r="W1326" s="27"/>
      <c r="X1326" s="28"/>
      <c r="Y1326" s="23"/>
      <c r="Z1326" s="23"/>
      <c r="AA1326" s="29" t="str">
        <f t="shared" si="20"/>
        <v/>
      </c>
      <c r="AB1326" s="22"/>
      <c r="AC1326" s="22"/>
      <c r="AD1326" s="22"/>
      <c r="AE1326" s="22" t="s">
        <v>4678</v>
      </c>
      <c r="AF1326" s="23" t="s">
        <v>47</v>
      </c>
      <c r="AG1326" s="23" t="s">
        <v>319</v>
      </c>
    </row>
    <row r="1327" spans="1:33" s="20" customFormat="1" ht="63" customHeight="1" x14ac:dyDescent="0.2">
      <c r="A1327" s="21" t="s">
        <v>4452</v>
      </c>
      <c r="B1327" s="22">
        <v>72101511</v>
      </c>
      <c r="C1327" s="23" t="s">
        <v>4687</v>
      </c>
      <c r="D1327" s="24">
        <v>43101</v>
      </c>
      <c r="E1327" s="23" t="s">
        <v>345</v>
      </c>
      <c r="F1327" s="23" t="s">
        <v>348</v>
      </c>
      <c r="G1327" s="23" t="s">
        <v>352</v>
      </c>
      <c r="H1327" s="25">
        <v>30000000</v>
      </c>
      <c r="I1327" s="25">
        <v>30000000</v>
      </c>
      <c r="J1327" s="23" t="s">
        <v>347</v>
      </c>
      <c r="K1327" s="23" t="s">
        <v>45</v>
      </c>
      <c r="L1327" s="22" t="s">
        <v>4688</v>
      </c>
      <c r="M1327" s="22" t="s">
        <v>46</v>
      </c>
      <c r="N1327" s="21">
        <v>3835128</v>
      </c>
      <c r="O1327" s="26" t="s">
        <v>2701</v>
      </c>
      <c r="P1327" s="23" t="s">
        <v>4496</v>
      </c>
      <c r="Q1327" s="23" t="s">
        <v>4681</v>
      </c>
      <c r="R1327" s="23" t="s">
        <v>4682</v>
      </c>
      <c r="S1327" s="23" t="s">
        <v>4683</v>
      </c>
      <c r="T1327" s="23" t="s">
        <v>4684</v>
      </c>
      <c r="U1327" s="22" t="s">
        <v>4685</v>
      </c>
      <c r="V1327" s="22"/>
      <c r="W1327" s="27"/>
      <c r="X1327" s="28"/>
      <c r="Y1327" s="23"/>
      <c r="Z1327" s="23"/>
      <c r="AA1327" s="29" t="str">
        <f t="shared" si="20"/>
        <v/>
      </c>
      <c r="AB1327" s="22"/>
      <c r="AC1327" s="22"/>
      <c r="AD1327" s="22"/>
      <c r="AE1327" s="22" t="s">
        <v>4689</v>
      </c>
      <c r="AF1327" s="23" t="s">
        <v>47</v>
      </c>
      <c r="AG1327" s="23" t="s">
        <v>319</v>
      </c>
    </row>
    <row r="1328" spans="1:33" s="20" customFormat="1" ht="63" customHeight="1" x14ac:dyDescent="0.2">
      <c r="A1328" s="21" t="s">
        <v>4452</v>
      </c>
      <c r="B1328" s="22">
        <v>83111603</v>
      </c>
      <c r="C1328" s="23" t="s">
        <v>4690</v>
      </c>
      <c r="D1328" s="24">
        <v>43101</v>
      </c>
      <c r="E1328" s="23" t="s">
        <v>341</v>
      </c>
      <c r="F1328" s="23" t="s">
        <v>837</v>
      </c>
      <c r="G1328" s="23" t="s">
        <v>352</v>
      </c>
      <c r="H1328" s="25">
        <v>7155167</v>
      </c>
      <c r="I1328" s="25">
        <v>7155167</v>
      </c>
      <c r="J1328" s="23" t="s">
        <v>347</v>
      </c>
      <c r="K1328" s="23" t="s">
        <v>45</v>
      </c>
      <c r="L1328" s="22" t="s">
        <v>2668</v>
      </c>
      <c r="M1328" s="22" t="s">
        <v>46</v>
      </c>
      <c r="N1328" s="21">
        <v>3839016</v>
      </c>
      <c r="O1328" s="26" t="s">
        <v>2670</v>
      </c>
      <c r="P1328" s="23" t="s">
        <v>4496</v>
      </c>
      <c r="Q1328" s="23" t="s">
        <v>4681</v>
      </c>
      <c r="R1328" s="23" t="s">
        <v>4682</v>
      </c>
      <c r="S1328" s="23" t="s">
        <v>4683</v>
      </c>
      <c r="T1328" s="23" t="s">
        <v>4684</v>
      </c>
      <c r="U1328" s="22" t="s">
        <v>4691</v>
      </c>
      <c r="V1328" s="22"/>
      <c r="W1328" s="27"/>
      <c r="X1328" s="28"/>
      <c r="Y1328" s="23"/>
      <c r="Z1328" s="23"/>
      <c r="AA1328" s="29" t="str">
        <f t="shared" si="20"/>
        <v/>
      </c>
      <c r="AB1328" s="22"/>
      <c r="AC1328" s="22"/>
      <c r="AD1328" s="22"/>
      <c r="AE1328" s="22" t="s">
        <v>2668</v>
      </c>
      <c r="AF1328" s="23" t="s">
        <v>47</v>
      </c>
      <c r="AG1328" s="23" t="s">
        <v>319</v>
      </c>
    </row>
    <row r="1329" spans="1:33" s="20" customFormat="1" ht="63" customHeight="1" x14ac:dyDescent="0.2">
      <c r="A1329" s="21" t="s">
        <v>4452</v>
      </c>
      <c r="B1329" s="22">
        <v>42172002</v>
      </c>
      <c r="C1329" s="23" t="s">
        <v>4692</v>
      </c>
      <c r="D1329" s="24">
        <v>43101</v>
      </c>
      <c r="E1329" s="23" t="s">
        <v>342</v>
      </c>
      <c r="F1329" s="23" t="s">
        <v>780</v>
      </c>
      <c r="G1329" s="23" t="s">
        <v>352</v>
      </c>
      <c r="H1329" s="25">
        <v>76000000</v>
      </c>
      <c r="I1329" s="25">
        <v>76000000</v>
      </c>
      <c r="J1329" s="23" t="s">
        <v>347</v>
      </c>
      <c r="K1329" s="23" t="s">
        <v>45</v>
      </c>
      <c r="L1329" s="22" t="s">
        <v>4693</v>
      </c>
      <c r="M1329" s="22" t="s">
        <v>46</v>
      </c>
      <c r="N1329" s="21" t="s">
        <v>4694</v>
      </c>
      <c r="O1329" s="26" t="s">
        <v>4695</v>
      </c>
      <c r="P1329" s="23" t="s">
        <v>4496</v>
      </c>
      <c r="Q1329" s="23" t="s">
        <v>4681</v>
      </c>
      <c r="R1329" s="23" t="s">
        <v>4682</v>
      </c>
      <c r="S1329" s="23" t="s">
        <v>4683</v>
      </c>
      <c r="T1329" s="23" t="s">
        <v>4684</v>
      </c>
      <c r="U1329" s="22" t="s">
        <v>4696</v>
      </c>
      <c r="V1329" s="22"/>
      <c r="W1329" s="27"/>
      <c r="X1329" s="28"/>
      <c r="Y1329" s="23"/>
      <c r="Z1329" s="23"/>
      <c r="AA1329" s="29" t="str">
        <f t="shared" si="20"/>
        <v/>
      </c>
      <c r="AB1329" s="22"/>
      <c r="AC1329" s="22"/>
      <c r="AD1329" s="22"/>
      <c r="AE1329" s="22" t="s">
        <v>4693</v>
      </c>
      <c r="AF1329" s="23" t="s">
        <v>47</v>
      </c>
      <c r="AG1329" s="23" t="s">
        <v>319</v>
      </c>
    </row>
    <row r="1330" spans="1:33" s="20" customFormat="1" ht="63" customHeight="1" x14ac:dyDescent="0.2">
      <c r="A1330" s="21" t="s">
        <v>4452</v>
      </c>
      <c r="B1330" s="22">
        <v>51151903</v>
      </c>
      <c r="C1330" s="23" t="s">
        <v>4697</v>
      </c>
      <c r="D1330" s="24">
        <v>43101</v>
      </c>
      <c r="E1330" s="23" t="s">
        <v>345</v>
      </c>
      <c r="F1330" s="23" t="s">
        <v>780</v>
      </c>
      <c r="G1330" s="23" t="s">
        <v>352</v>
      </c>
      <c r="H1330" s="25">
        <v>76000000</v>
      </c>
      <c r="I1330" s="25">
        <v>76000000</v>
      </c>
      <c r="J1330" s="23" t="s">
        <v>347</v>
      </c>
      <c r="K1330" s="23" t="s">
        <v>45</v>
      </c>
      <c r="L1330" s="22" t="s">
        <v>4693</v>
      </c>
      <c r="M1330" s="22" t="s">
        <v>46</v>
      </c>
      <c r="N1330" s="21" t="s">
        <v>4694</v>
      </c>
      <c r="O1330" s="26" t="s">
        <v>4695</v>
      </c>
      <c r="P1330" s="23" t="s">
        <v>4496</v>
      </c>
      <c r="Q1330" s="23" t="s">
        <v>4681</v>
      </c>
      <c r="R1330" s="23" t="s">
        <v>4682</v>
      </c>
      <c r="S1330" s="23" t="s">
        <v>4683</v>
      </c>
      <c r="T1330" s="23" t="s">
        <v>4684</v>
      </c>
      <c r="U1330" s="22" t="s">
        <v>4698</v>
      </c>
      <c r="V1330" s="22"/>
      <c r="W1330" s="27"/>
      <c r="X1330" s="28"/>
      <c r="Y1330" s="23"/>
      <c r="Z1330" s="23"/>
      <c r="AA1330" s="29" t="str">
        <f t="shared" si="20"/>
        <v/>
      </c>
      <c r="AB1330" s="22"/>
      <c r="AC1330" s="22"/>
      <c r="AD1330" s="22"/>
      <c r="AE1330" s="22" t="s">
        <v>4693</v>
      </c>
      <c r="AF1330" s="23" t="s">
        <v>47</v>
      </c>
      <c r="AG1330" s="23" t="s">
        <v>319</v>
      </c>
    </row>
    <row r="1331" spans="1:33" s="20" customFormat="1" ht="63" customHeight="1" x14ac:dyDescent="0.2">
      <c r="A1331" s="21" t="s">
        <v>4452</v>
      </c>
      <c r="B1331" s="22">
        <v>85131712</v>
      </c>
      <c r="C1331" s="23" t="s">
        <v>4699</v>
      </c>
      <c r="D1331" s="24">
        <v>43101</v>
      </c>
      <c r="E1331" s="23" t="s">
        <v>345</v>
      </c>
      <c r="F1331" s="23" t="s">
        <v>533</v>
      </c>
      <c r="G1331" s="23" t="s">
        <v>352</v>
      </c>
      <c r="H1331" s="25">
        <v>450000000</v>
      </c>
      <c r="I1331" s="25">
        <v>450000000</v>
      </c>
      <c r="J1331" s="23" t="s">
        <v>49</v>
      </c>
      <c r="K1331" s="23" t="s">
        <v>1473</v>
      </c>
      <c r="L1331" s="22" t="s">
        <v>4693</v>
      </c>
      <c r="M1331" s="22" t="s">
        <v>46</v>
      </c>
      <c r="N1331" s="21" t="s">
        <v>4694</v>
      </c>
      <c r="O1331" s="26" t="s">
        <v>4695</v>
      </c>
      <c r="P1331" s="23" t="s">
        <v>4496</v>
      </c>
      <c r="Q1331" s="23" t="s">
        <v>4681</v>
      </c>
      <c r="R1331" s="23" t="s">
        <v>4682</v>
      </c>
      <c r="S1331" s="23" t="s">
        <v>4683</v>
      </c>
      <c r="T1331" s="23" t="s">
        <v>4684</v>
      </c>
      <c r="U1331" s="22" t="s">
        <v>4700</v>
      </c>
      <c r="V1331" s="22"/>
      <c r="W1331" s="27"/>
      <c r="X1331" s="28"/>
      <c r="Y1331" s="23"/>
      <c r="Z1331" s="23"/>
      <c r="AA1331" s="29" t="str">
        <f t="shared" si="20"/>
        <v/>
      </c>
      <c r="AB1331" s="22"/>
      <c r="AC1331" s="22"/>
      <c r="AD1331" s="22"/>
      <c r="AE1331" s="22" t="s">
        <v>4701</v>
      </c>
      <c r="AF1331" s="23" t="s">
        <v>47</v>
      </c>
      <c r="AG1331" s="23" t="s">
        <v>319</v>
      </c>
    </row>
    <row r="1332" spans="1:33" s="20" customFormat="1" ht="63" customHeight="1" x14ac:dyDescent="0.2">
      <c r="A1332" s="21" t="s">
        <v>4452</v>
      </c>
      <c r="B1332" s="22">
        <v>80141607</v>
      </c>
      <c r="C1332" s="23" t="s">
        <v>4702</v>
      </c>
      <c r="D1332" s="24">
        <v>43101</v>
      </c>
      <c r="E1332" s="23" t="s">
        <v>345</v>
      </c>
      <c r="F1332" s="23" t="s">
        <v>533</v>
      </c>
      <c r="G1332" s="23" t="s">
        <v>352</v>
      </c>
      <c r="H1332" s="25">
        <v>120000000</v>
      </c>
      <c r="I1332" s="25">
        <v>120000000</v>
      </c>
      <c r="J1332" s="23" t="s">
        <v>347</v>
      </c>
      <c r="K1332" s="23" t="s">
        <v>45</v>
      </c>
      <c r="L1332" s="22" t="s">
        <v>4693</v>
      </c>
      <c r="M1332" s="22" t="s">
        <v>46</v>
      </c>
      <c r="N1332" s="21" t="s">
        <v>4694</v>
      </c>
      <c r="O1332" s="26" t="s">
        <v>4695</v>
      </c>
      <c r="P1332" s="23" t="s">
        <v>4496</v>
      </c>
      <c r="Q1332" s="23" t="s">
        <v>4681</v>
      </c>
      <c r="R1332" s="23" t="s">
        <v>4682</v>
      </c>
      <c r="S1332" s="23" t="s">
        <v>4683</v>
      </c>
      <c r="T1332" s="23" t="s">
        <v>4684</v>
      </c>
      <c r="U1332" s="22" t="s">
        <v>4703</v>
      </c>
      <c r="V1332" s="22"/>
      <c r="W1332" s="27"/>
      <c r="X1332" s="28"/>
      <c r="Y1332" s="23"/>
      <c r="Z1332" s="23"/>
      <c r="AA1332" s="29" t="str">
        <f t="shared" si="20"/>
        <v/>
      </c>
      <c r="AB1332" s="22"/>
      <c r="AC1332" s="22"/>
      <c r="AD1332" s="22"/>
      <c r="AE1332" s="22" t="s">
        <v>4704</v>
      </c>
      <c r="AF1332" s="23" t="s">
        <v>47</v>
      </c>
      <c r="AG1332" s="23" t="s">
        <v>319</v>
      </c>
    </row>
    <row r="1333" spans="1:33" s="20" customFormat="1" ht="63" customHeight="1" x14ac:dyDescent="0.2">
      <c r="A1333" s="21" t="s">
        <v>4452</v>
      </c>
      <c r="B1333" s="22">
        <v>43191609</v>
      </c>
      <c r="C1333" s="23" t="s">
        <v>4705</v>
      </c>
      <c r="D1333" s="24">
        <v>43101</v>
      </c>
      <c r="E1333" s="23" t="s">
        <v>342</v>
      </c>
      <c r="F1333" s="23" t="s">
        <v>780</v>
      </c>
      <c r="G1333" s="23" t="s">
        <v>352</v>
      </c>
      <c r="H1333" s="25">
        <v>9397072</v>
      </c>
      <c r="I1333" s="25">
        <v>9397072</v>
      </c>
      <c r="J1333" s="23" t="s">
        <v>347</v>
      </c>
      <c r="K1333" s="23" t="s">
        <v>45</v>
      </c>
      <c r="L1333" s="22" t="s">
        <v>4693</v>
      </c>
      <c r="M1333" s="22" t="s">
        <v>46</v>
      </c>
      <c r="N1333" s="21" t="s">
        <v>4694</v>
      </c>
      <c r="O1333" s="26" t="s">
        <v>4695</v>
      </c>
      <c r="P1333" s="23" t="s">
        <v>4496</v>
      </c>
      <c r="Q1333" s="23" t="s">
        <v>4681</v>
      </c>
      <c r="R1333" s="23" t="s">
        <v>4682</v>
      </c>
      <c r="S1333" s="23" t="s">
        <v>4683</v>
      </c>
      <c r="T1333" s="23" t="s">
        <v>4684</v>
      </c>
      <c r="U1333" s="22" t="s">
        <v>4706</v>
      </c>
      <c r="V1333" s="22"/>
      <c r="W1333" s="27"/>
      <c r="X1333" s="28"/>
      <c r="Y1333" s="23"/>
      <c r="Z1333" s="23"/>
      <c r="AA1333" s="29" t="str">
        <f t="shared" si="20"/>
        <v/>
      </c>
      <c r="AB1333" s="22"/>
      <c r="AC1333" s="22"/>
      <c r="AD1333" s="22"/>
      <c r="AE1333" s="22" t="s">
        <v>4701</v>
      </c>
      <c r="AF1333" s="23" t="s">
        <v>47</v>
      </c>
      <c r="AG1333" s="23" t="s">
        <v>319</v>
      </c>
    </row>
    <row r="1334" spans="1:33" s="20" customFormat="1" ht="63" customHeight="1" x14ac:dyDescent="0.2">
      <c r="A1334" s="21" t="s">
        <v>4452</v>
      </c>
      <c r="B1334" s="22">
        <v>60104104</v>
      </c>
      <c r="C1334" s="23" t="s">
        <v>4707</v>
      </c>
      <c r="D1334" s="24">
        <v>43101</v>
      </c>
      <c r="E1334" s="23" t="s">
        <v>342</v>
      </c>
      <c r="F1334" s="23" t="s">
        <v>780</v>
      </c>
      <c r="G1334" s="23" t="s">
        <v>352</v>
      </c>
      <c r="H1334" s="25">
        <v>51000000</v>
      </c>
      <c r="I1334" s="25">
        <v>51000000</v>
      </c>
      <c r="J1334" s="23" t="s">
        <v>347</v>
      </c>
      <c r="K1334" s="23" t="s">
        <v>45</v>
      </c>
      <c r="L1334" s="22" t="s">
        <v>4708</v>
      </c>
      <c r="M1334" s="22" t="s">
        <v>46</v>
      </c>
      <c r="N1334" s="21" t="s">
        <v>4709</v>
      </c>
      <c r="O1334" s="26" t="s">
        <v>4710</v>
      </c>
      <c r="P1334" s="23" t="s">
        <v>4496</v>
      </c>
      <c r="Q1334" s="23" t="s">
        <v>4681</v>
      </c>
      <c r="R1334" s="23" t="s">
        <v>4682</v>
      </c>
      <c r="S1334" s="23" t="s">
        <v>4683</v>
      </c>
      <c r="T1334" s="23" t="s">
        <v>4684</v>
      </c>
      <c r="U1334" s="22" t="s">
        <v>4706</v>
      </c>
      <c r="V1334" s="22"/>
      <c r="W1334" s="27"/>
      <c r="X1334" s="28"/>
      <c r="Y1334" s="23"/>
      <c r="Z1334" s="23"/>
      <c r="AA1334" s="29" t="str">
        <f t="shared" si="20"/>
        <v/>
      </c>
      <c r="AB1334" s="22"/>
      <c r="AC1334" s="22"/>
      <c r="AD1334" s="22"/>
      <c r="AE1334" s="22" t="s">
        <v>4708</v>
      </c>
      <c r="AF1334" s="23" t="s">
        <v>47</v>
      </c>
      <c r="AG1334" s="23" t="s">
        <v>319</v>
      </c>
    </row>
    <row r="1335" spans="1:33" s="20" customFormat="1" ht="63" customHeight="1" x14ac:dyDescent="0.2">
      <c r="A1335" s="21" t="s">
        <v>4452</v>
      </c>
      <c r="B1335" s="22">
        <v>45111616</v>
      </c>
      <c r="C1335" s="23" t="s">
        <v>4711</v>
      </c>
      <c r="D1335" s="24">
        <v>43101</v>
      </c>
      <c r="E1335" s="23" t="s">
        <v>345</v>
      </c>
      <c r="F1335" s="23" t="s">
        <v>780</v>
      </c>
      <c r="G1335" s="23" t="s">
        <v>352</v>
      </c>
      <c r="H1335" s="25">
        <v>26000000</v>
      </c>
      <c r="I1335" s="25">
        <v>26000000</v>
      </c>
      <c r="J1335" s="23" t="s">
        <v>347</v>
      </c>
      <c r="K1335" s="23" t="s">
        <v>45</v>
      </c>
      <c r="L1335" s="22" t="s">
        <v>4712</v>
      </c>
      <c r="M1335" s="22" t="s">
        <v>46</v>
      </c>
      <c r="N1335" s="21"/>
      <c r="O1335" s="26"/>
      <c r="P1335" s="23" t="s">
        <v>4496</v>
      </c>
      <c r="Q1335" s="23" t="s">
        <v>4681</v>
      </c>
      <c r="R1335" s="23" t="s">
        <v>4682</v>
      </c>
      <c r="S1335" s="23" t="s">
        <v>4683</v>
      </c>
      <c r="T1335" s="23" t="s">
        <v>4684</v>
      </c>
      <c r="U1335" s="22" t="s">
        <v>4706</v>
      </c>
      <c r="V1335" s="22"/>
      <c r="W1335" s="27"/>
      <c r="X1335" s="28"/>
      <c r="Y1335" s="23"/>
      <c r="Z1335" s="23"/>
      <c r="AA1335" s="29" t="str">
        <f t="shared" si="20"/>
        <v/>
      </c>
      <c r="AB1335" s="22"/>
      <c r="AC1335" s="22"/>
      <c r="AD1335" s="22"/>
      <c r="AE1335" s="22" t="s">
        <v>4713</v>
      </c>
      <c r="AF1335" s="23" t="s">
        <v>47</v>
      </c>
      <c r="AG1335" s="23" t="s">
        <v>319</v>
      </c>
    </row>
    <row r="1336" spans="1:33" s="20" customFormat="1" ht="63" customHeight="1" x14ac:dyDescent="0.2">
      <c r="A1336" s="21" t="s">
        <v>4452</v>
      </c>
      <c r="B1336" s="22">
        <v>83112206</v>
      </c>
      <c r="C1336" s="23" t="s">
        <v>4714</v>
      </c>
      <c r="D1336" s="24">
        <v>43344</v>
      </c>
      <c r="E1336" s="23" t="s">
        <v>817</v>
      </c>
      <c r="F1336" s="23" t="s">
        <v>533</v>
      </c>
      <c r="G1336" s="23" t="s">
        <v>352</v>
      </c>
      <c r="H1336" s="25">
        <v>870339225</v>
      </c>
      <c r="I1336" s="25">
        <v>418000000</v>
      </c>
      <c r="J1336" s="23" t="s">
        <v>49</v>
      </c>
      <c r="K1336" s="23" t="s">
        <v>1473</v>
      </c>
      <c r="L1336" s="22" t="s">
        <v>4693</v>
      </c>
      <c r="M1336" s="22" t="s">
        <v>46</v>
      </c>
      <c r="N1336" s="21" t="s">
        <v>4694</v>
      </c>
      <c r="O1336" s="26" t="s">
        <v>4695</v>
      </c>
      <c r="P1336" s="23" t="s">
        <v>4496</v>
      </c>
      <c r="Q1336" s="23" t="s">
        <v>4681</v>
      </c>
      <c r="R1336" s="23" t="s">
        <v>4682</v>
      </c>
      <c r="S1336" s="23" t="s">
        <v>4683</v>
      </c>
      <c r="T1336" s="23" t="s">
        <v>4684</v>
      </c>
      <c r="U1336" s="22" t="s">
        <v>4685</v>
      </c>
      <c r="V1336" s="22">
        <v>7750</v>
      </c>
      <c r="W1336" s="27">
        <v>19223</v>
      </c>
      <c r="X1336" s="28">
        <v>43032</v>
      </c>
      <c r="Y1336" s="23">
        <v>2017060177503</v>
      </c>
      <c r="Z1336" s="23">
        <v>4600007989</v>
      </c>
      <c r="AA1336" s="29">
        <f t="shared" si="20"/>
        <v>1</v>
      </c>
      <c r="AB1336" s="22" t="s">
        <v>4715</v>
      </c>
      <c r="AC1336" s="22" t="s">
        <v>325</v>
      </c>
      <c r="AD1336" s="22" t="s">
        <v>4716</v>
      </c>
      <c r="AE1336" s="22" t="s">
        <v>4717</v>
      </c>
      <c r="AF1336" s="23" t="s">
        <v>835</v>
      </c>
      <c r="AG1336" s="23" t="s">
        <v>319</v>
      </c>
    </row>
    <row r="1337" spans="1:33" s="20" customFormat="1" ht="63" customHeight="1" x14ac:dyDescent="0.2">
      <c r="A1337" s="21" t="s">
        <v>4452</v>
      </c>
      <c r="B1337" s="22">
        <v>42172002</v>
      </c>
      <c r="C1337" s="23" t="s">
        <v>4718</v>
      </c>
      <c r="D1337" s="24">
        <v>43252</v>
      </c>
      <c r="E1337" s="23" t="s">
        <v>1616</v>
      </c>
      <c r="F1337" s="23" t="s">
        <v>533</v>
      </c>
      <c r="G1337" s="23" t="s">
        <v>352</v>
      </c>
      <c r="H1337" s="25">
        <v>329000000</v>
      </c>
      <c r="I1337" s="25">
        <v>90000000</v>
      </c>
      <c r="J1337" s="23" t="s">
        <v>49</v>
      </c>
      <c r="K1337" s="23" t="s">
        <v>1473</v>
      </c>
      <c r="L1337" s="22" t="s">
        <v>4693</v>
      </c>
      <c r="M1337" s="22" t="s">
        <v>46</v>
      </c>
      <c r="N1337" s="21" t="s">
        <v>4694</v>
      </c>
      <c r="O1337" s="26" t="s">
        <v>4695</v>
      </c>
      <c r="P1337" s="23" t="s">
        <v>4496</v>
      </c>
      <c r="Q1337" s="23" t="s">
        <v>4681</v>
      </c>
      <c r="R1337" s="23" t="s">
        <v>4682</v>
      </c>
      <c r="S1337" s="23" t="s">
        <v>4683</v>
      </c>
      <c r="T1337" s="23" t="s">
        <v>4684</v>
      </c>
      <c r="U1337" s="22" t="s">
        <v>4696</v>
      </c>
      <c r="V1337" s="22"/>
      <c r="W1337" s="27"/>
      <c r="X1337" s="28"/>
      <c r="Y1337" s="23"/>
      <c r="Z1337" s="23"/>
      <c r="AA1337" s="29" t="str">
        <f t="shared" si="20"/>
        <v/>
      </c>
      <c r="AB1337" s="22"/>
      <c r="AC1337" s="22"/>
      <c r="AD1337" s="22"/>
      <c r="AE1337" s="22" t="s">
        <v>4693</v>
      </c>
      <c r="AF1337" s="23" t="s">
        <v>835</v>
      </c>
      <c r="AG1337" s="23" t="s">
        <v>319</v>
      </c>
    </row>
    <row r="1338" spans="1:33" s="20" customFormat="1" ht="63" customHeight="1" x14ac:dyDescent="0.2">
      <c r="A1338" s="21" t="s">
        <v>4452</v>
      </c>
      <c r="B1338" s="22" t="s">
        <v>4719</v>
      </c>
      <c r="C1338" s="23" t="s">
        <v>4720</v>
      </c>
      <c r="D1338" s="24">
        <v>43282</v>
      </c>
      <c r="E1338" s="23" t="s">
        <v>342</v>
      </c>
      <c r="F1338" s="23" t="s">
        <v>504</v>
      </c>
      <c r="G1338" s="23" t="s">
        <v>352</v>
      </c>
      <c r="H1338" s="25">
        <v>12000000</v>
      </c>
      <c r="I1338" s="25">
        <v>12000000</v>
      </c>
      <c r="J1338" s="23" t="s">
        <v>347</v>
      </c>
      <c r="K1338" s="23" t="s">
        <v>45</v>
      </c>
      <c r="L1338" s="22" t="s">
        <v>4693</v>
      </c>
      <c r="M1338" s="22" t="s">
        <v>46</v>
      </c>
      <c r="N1338" s="21" t="s">
        <v>4694</v>
      </c>
      <c r="O1338" s="26" t="s">
        <v>4695</v>
      </c>
      <c r="P1338" s="23" t="s">
        <v>4496</v>
      </c>
      <c r="Q1338" s="23" t="s">
        <v>4681</v>
      </c>
      <c r="R1338" s="23" t="s">
        <v>4682</v>
      </c>
      <c r="S1338" s="23" t="s">
        <v>4683</v>
      </c>
      <c r="T1338" s="23" t="s">
        <v>4684</v>
      </c>
      <c r="U1338" s="22" t="s">
        <v>4700</v>
      </c>
      <c r="V1338" s="22"/>
      <c r="W1338" s="27"/>
      <c r="X1338" s="28"/>
      <c r="Y1338" s="23"/>
      <c r="Z1338" s="23"/>
      <c r="AA1338" s="29" t="str">
        <f t="shared" si="20"/>
        <v/>
      </c>
      <c r="AB1338" s="22"/>
      <c r="AC1338" s="22"/>
      <c r="AD1338" s="22"/>
      <c r="AE1338" s="22" t="s">
        <v>4721</v>
      </c>
      <c r="AF1338" s="23" t="s">
        <v>47</v>
      </c>
      <c r="AG1338" s="23" t="s">
        <v>319</v>
      </c>
    </row>
    <row r="1339" spans="1:33" s="20" customFormat="1" ht="63" customHeight="1" x14ac:dyDescent="0.2">
      <c r="A1339" s="21" t="s">
        <v>4452</v>
      </c>
      <c r="B1339" s="22"/>
      <c r="C1339" s="23" t="s">
        <v>4722</v>
      </c>
      <c r="D1339" s="24">
        <v>43049</v>
      </c>
      <c r="E1339" s="23" t="s">
        <v>4723</v>
      </c>
      <c r="F1339" s="23" t="s">
        <v>504</v>
      </c>
      <c r="G1339" s="23" t="s">
        <v>352</v>
      </c>
      <c r="H1339" s="25">
        <v>11444820146</v>
      </c>
      <c r="I1339" s="25">
        <v>2970719000</v>
      </c>
      <c r="J1339" s="23" t="s">
        <v>49</v>
      </c>
      <c r="K1339" s="23" t="s">
        <v>346</v>
      </c>
      <c r="L1339" s="22" t="s">
        <v>4626</v>
      </c>
      <c r="M1339" s="22" t="s">
        <v>4627</v>
      </c>
      <c r="N1339" s="21" t="s">
        <v>4628</v>
      </c>
      <c r="O1339" s="26" t="s">
        <v>4629</v>
      </c>
      <c r="P1339" s="23" t="s">
        <v>4611</v>
      </c>
      <c r="Q1339" s="23" t="s">
        <v>4681</v>
      </c>
      <c r="R1339" s="23" t="s">
        <v>4682</v>
      </c>
      <c r="S1339" s="23" t="s">
        <v>4683</v>
      </c>
      <c r="T1339" s="23" t="s">
        <v>4684</v>
      </c>
      <c r="U1339" s="22" t="s">
        <v>4700</v>
      </c>
      <c r="V1339" s="22"/>
      <c r="W1339" s="27"/>
      <c r="X1339" s="28"/>
      <c r="Y1339" s="23">
        <v>4600007919</v>
      </c>
      <c r="Z1339" s="23"/>
      <c r="AA1339" s="29" t="str">
        <f t="shared" si="20"/>
        <v>Información incompleta</v>
      </c>
      <c r="AB1339" s="22" t="s">
        <v>4724</v>
      </c>
      <c r="AC1339" s="22" t="s">
        <v>317</v>
      </c>
      <c r="AD1339" s="22"/>
      <c r="AE1339" s="22" t="s">
        <v>4725</v>
      </c>
      <c r="AF1339" s="23" t="s">
        <v>47</v>
      </c>
      <c r="AG1339" s="23" t="s">
        <v>319</v>
      </c>
    </row>
    <row r="1340" spans="1:33" s="20" customFormat="1" ht="63" customHeight="1" x14ac:dyDescent="0.2">
      <c r="A1340" s="21" t="s">
        <v>4452</v>
      </c>
      <c r="B1340" s="22">
        <v>85111614</v>
      </c>
      <c r="C1340" s="23" t="s">
        <v>4726</v>
      </c>
      <c r="D1340" s="24">
        <v>43252</v>
      </c>
      <c r="E1340" s="23" t="s">
        <v>344</v>
      </c>
      <c r="F1340" s="23" t="s">
        <v>677</v>
      </c>
      <c r="G1340" s="23" t="s">
        <v>768</v>
      </c>
      <c r="H1340" s="25">
        <v>473500000</v>
      </c>
      <c r="I1340" s="25">
        <v>473500000</v>
      </c>
      <c r="J1340" s="23" t="s">
        <v>347</v>
      </c>
      <c r="K1340" s="23" t="s">
        <v>45</v>
      </c>
      <c r="L1340" s="22" t="s">
        <v>4727</v>
      </c>
      <c r="M1340" s="22" t="s">
        <v>4728</v>
      </c>
      <c r="N1340" s="21" t="s">
        <v>4729</v>
      </c>
      <c r="O1340" s="26" t="s">
        <v>4730</v>
      </c>
      <c r="P1340" s="23" t="s">
        <v>4496</v>
      </c>
      <c r="Q1340" s="23" t="s">
        <v>4731</v>
      </c>
      <c r="R1340" s="23" t="s">
        <v>4732</v>
      </c>
      <c r="S1340" s="23" t="s">
        <v>4733</v>
      </c>
      <c r="T1340" s="23" t="s">
        <v>4734</v>
      </c>
      <c r="U1340" s="22" t="s">
        <v>4735</v>
      </c>
      <c r="V1340" s="22"/>
      <c r="W1340" s="27"/>
      <c r="X1340" s="28"/>
      <c r="Y1340" s="23"/>
      <c r="Z1340" s="23"/>
      <c r="AA1340" s="29" t="str">
        <f t="shared" si="20"/>
        <v/>
      </c>
      <c r="AB1340" s="22"/>
      <c r="AC1340" s="22"/>
      <c r="AD1340" s="22"/>
      <c r="AE1340" s="22"/>
      <c r="AF1340" s="23"/>
      <c r="AG1340" s="23"/>
    </row>
    <row r="1341" spans="1:33" s="20" customFormat="1" ht="63" customHeight="1" x14ac:dyDescent="0.2">
      <c r="A1341" s="21" t="s">
        <v>4452</v>
      </c>
      <c r="B1341" s="22">
        <v>85111602</v>
      </c>
      <c r="C1341" s="23" t="s">
        <v>4736</v>
      </c>
      <c r="D1341" s="24">
        <v>43132</v>
      </c>
      <c r="E1341" s="23" t="s">
        <v>344</v>
      </c>
      <c r="F1341" s="23" t="s">
        <v>533</v>
      </c>
      <c r="G1341" s="23" t="s">
        <v>768</v>
      </c>
      <c r="H1341" s="25">
        <v>473500000</v>
      </c>
      <c r="I1341" s="25">
        <v>473500000</v>
      </c>
      <c r="J1341" s="23" t="s">
        <v>347</v>
      </c>
      <c r="K1341" s="23" t="s">
        <v>45</v>
      </c>
      <c r="L1341" s="22" t="s">
        <v>4737</v>
      </c>
      <c r="M1341" s="22" t="s">
        <v>4728</v>
      </c>
      <c r="N1341" s="21" t="s">
        <v>4738</v>
      </c>
      <c r="O1341" s="26" t="s">
        <v>4739</v>
      </c>
      <c r="P1341" s="23" t="s">
        <v>4496</v>
      </c>
      <c r="Q1341" s="23" t="s">
        <v>4740</v>
      </c>
      <c r="R1341" s="23" t="s">
        <v>4741</v>
      </c>
      <c r="S1341" s="23" t="s">
        <v>4733</v>
      </c>
      <c r="T1341" s="23" t="s">
        <v>4742</v>
      </c>
      <c r="U1341" s="22" t="s">
        <v>4743</v>
      </c>
      <c r="V1341" s="22"/>
      <c r="W1341" s="27"/>
      <c r="X1341" s="28"/>
      <c r="Y1341" s="23"/>
      <c r="Z1341" s="23"/>
      <c r="AA1341" s="29" t="str">
        <f t="shared" si="20"/>
        <v/>
      </c>
      <c r="AB1341" s="22"/>
      <c r="AC1341" s="22"/>
      <c r="AD1341" s="22"/>
      <c r="AE1341" s="22"/>
      <c r="AF1341" s="23"/>
      <c r="AG1341" s="23"/>
    </row>
    <row r="1342" spans="1:33" s="20" customFormat="1" ht="63" customHeight="1" x14ac:dyDescent="0.2">
      <c r="A1342" s="21" t="s">
        <v>4452</v>
      </c>
      <c r="B1342" s="22">
        <v>93131704</v>
      </c>
      <c r="C1342" s="23" t="s">
        <v>4744</v>
      </c>
      <c r="D1342" s="24">
        <v>43282</v>
      </c>
      <c r="E1342" s="23" t="s">
        <v>342</v>
      </c>
      <c r="F1342" s="23" t="s">
        <v>353</v>
      </c>
      <c r="G1342" s="23" t="s">
        <v>768</v>
      </c>
      <c r="H1342" s="25">
        <v>300000000</v>
      </c>
      <c r="I1342" s="25">
        <v>300000000</v>
      </c>
      <c r="J1342" s="23" t="s">
        <v>347</v>
      </c>
      <c r="K1342" s="23" t="s">
        <v>45</v>
      </c>
      <c r="L1342" s="22" t="s">
        <v>4745</v>
      </c>
      <c r="M1342" s="22" t="s">
        <v>4728</v>
      </c>
      <c r="N1342" s="21" t="s">
        <v>4746</v>
      </c>
      <c r="O1342" s="26" t="s">
        <v>4747</v>
      </c>
      <c r="P1342" s="23" t="s">
        <v>4496</v>
      </c>
      <c r="Q1342" s="23" t="s">
        <v>4748</v>
      </c>
      <c r="R1342" s="23" t="s">
        <v>4749</v>
      </c>
      <c r="S1342" s="23" t="s">
        <v>4750</v>
      </c>
      <c r="T1342" s="23" t="s">
        <v>4751</v>
      </c>
      <c r="U1342" s="22" t="s">
        <v>4752</v>
      </c>
      <c r="V1342" s="22"/>
      <c r="W1342" s="27"/>
      <c r="X1342" s="28"/>
      <c r="Y1342" s="23"/>
      <c r="Z1342" s="23"/>
      <c r="AA1342" s="29" t="str">
        <f t="shared" si="20"/>
        <v/>
      </c>
      <c r="AB1342" s="22"/>
      <c r="AC1342" s="22"/>
      <c r="AD1342" s="22"/>
      <c r="AE1342" s="22"/>
      <c r="AF1342" s="23"/>
      <c r="AG1342" s="23"/>
    </row>
    <row r="1343" spans="1:33" s="20" customFormat="1" ht="63" customHeight="1" x14ac:dyDescent="0.2">
      <c r="A1343" s="21" t="s">
        <v>4452</v>
      </c>
      <c r="B1343" s="22">
        <v>851011705</v>
      </c>
      <c r="C1343" s="23" t="s">
        <v>4753</v>
      </c>
      <c r="D1343" s="24">
        <v>43282</v>
      </c>
      <c r="E1343" s="23" t="s">
        <v>342</v>
      </c>
      <c r="F1343" s="23" t="s">
        <v>353</v>
      </c>
      <c r="G1343" s="23" t="s">
        <v>768</v>
      </c>
      <c r="H1343" s="25">
        <v>250000000</v>
      </c>
      <c r="I1343" s="25">
        <v>250000000</v>
      </c>
      <c r="J1343" s="23" t="s">
        <v>347</v>
      </c>
      <c r="K1343" s="23" t="s">
        <v>45</v>
      </c>
      <c r="L1343" s="22" t="s">
        <v>4745</v>
      </c>
      <c r="M1343" s="22" t="s">
        <v>4728</v>
      </c>
      <c r="N1343" s="21" t="s">
        <v>4746</v>
      </c>
      <c r="O1343" s="26" t="s">
        <v>4747</v>
      </c>
      <c r="P1343" s="23" t="s">
        <v>4496</v>
      </c>
      <c r="Q1343" s="23" t="s">
        <v>4748</v>
      </c>
      <c r="R1343" s="23" t="s">
        <v>4749</v>
      </c>
      <c r="S1343" s="23" t="s">
        <v>4750</v>
      </c>
      <c r="T1343" s="23" t="s">
        <v>4751</v>
      </c>
      <c r="U1343" s="22" t="s">
        <v>4752</v>
      </c>
      <c r="V1343" s="22"/>
      <c r="W1343" s="27"/>
      <c r="X1343" s="28"/>
      <c r="Y1343" s="23"/>
      <c r="Z1343" s="23"/>
      <c r="AA1343" s="29" t="str">
        <f t="shared" si="20"/>
        <v/>
      </c>
      <c r="AB1343" s="22"/>
      <c r="AC1343" s="22"/>
      <c r="AD1343" s="22"/>
      <c r="AE1343" s="22"/>
      <c r="AF1343" s="23"/>
      <c r="AG1343" s="23"/>
    </row>
    <row r="1344" spans="1:33" s="20" customFormat="1" ht="63" customHeight="1" x14ac:dyDescent="0.2">
      <c r="A1344" s="21" t="s">
        <v>4452</v>
      </c>
      <c r="B1344" s="22">
        <v>47131805</v>
      </c>
      <c r="C1344" s="23" t="s">
        <v>4754</v>
      </c>
      <c r="D1344" s="24">
        <v>43342</v>
      </c>
      <c r="E1344" s="23" t="s">
        <v>4755</v>
      </c>
      <c r="F1344" s="23" t="s">
        <v>780</v>
      </c>
      <c r="G1344" s="23" t="s">
        <v>768</v>
      </c>
      <c r="H1344" s="25">
        <v>120000000</v>
      </c>
      <c r="I1344" s="25">
        <v>120000000</v>
      </c>
      <c r="J1344" s="23" t="s">
        <v>347</v>
      </c>
      <c r="K1344" s="23" t="s">
        <v>45</v>
      </c>
      <c r="L1344" s="22" t="s">
        <v>4756</v>
      </c>
      <c r="M1344" s="22" t="s">
        <v>4728</v>
      </c>
      <c r="N1344" s="21" t="s">
        <v>4757</v>
      </c>
      <c r="O1344" s="26" t="s">
        <v>4758</v>
      </c>
      <c r="P1344" s="23" t="s">
        <v>4496</v>
      </c>
      <c r="Q1344" s="23" t="s">
        <v>4759</v>
      </c>
      <c r="R1344" s="23" t="s">
        <v>4760</v>
      </c>
      <c r="S1344" s="23" t="s">
        <v>4761</v>
      </c>
      <c r="T1344" s="23" t="s">
        <v>4762</v>
      </c>
      <c r="U1344" s="22" t="s">
        <v>4763</v>
      </c>
      <c r="V1344" s="22"/>
      <c r="W1344" s="27"/>
      <c r="X1344" s="28"/>
      <c r="Y1344" s="23"/>
      <c r="Z1344" s="23"/>
      <c r="AA1344" s="29" t="str">
        <f t="shared" si="20"/>
        <v/>
      </c>
      <c r="AB1344" s="22"/>
      <c r="AC1344" s="22"/>
      <c r="AD1344" s="22"/>
      <c r="AE1344" s="22"/>
      <c r="AF1344" s="23"/>
      <c r="AG1344" s="23"/>
    </row>
    <row r="1345" spans="1:33" s="20" customFormat="1" ht="63" customHeight="1" x14ac:dyDescent="0.2">
      <c r="A1345" s="21" t="s">
        <v>4452</v>
      </c>
      <c r="B1345" s="22">
        <v>81000000</v>
      </c>
      <c r="C1345" s="23" t="s">
        <v>4764</v>
      </c>
      <c r="D1345" s="24">
        <v>43132</v>
      </c>
      <c r="E1345" s="23" t="s">
        <v>340</v>
      </c>
      <c r="F1345" s="23" t="s">
        <v>677</v>
      </c>
      <c r="G1345" s="23" t="s">
        <v>768</v>
      </c>
      <c r="H1345" s="25">
        <v>270000000</v>
      </c>
      <c r="I1345" s="25">
        <v>270000000</v>
      </c>
      <c r="J1345" s="23" t="s">
        <v>347</v>
      </c>
      <c r="K1345" s="23" t="s">
        <v>45</v>
      </c>
      <c r="L1345" s="22" t="s">
        <v>4756</v>
      </c>
      <c r="M1345" s="22" t="s">
        <v>4728</v>
      </c>
      <c r="N1345" s="21" t="s">
        <v>4757</v>
      </c>
      <c r="O1345" s="26" t="s">
        <v>4758</v>
      </c>
      <c r="P1345" s="23" t="s">
        <v>4496</v>
      </c>
      <c r="Q1345" s="23" t="s">
        <v>4759</v>
      </c>
      <c r="R1345" s="23" t="s">
        <v>4760</v>
      </c>
      <c r="S1345" s="23" t="s">
        <v>4761</v>
      </c>
      <c r="T1345" s="23" t="s">
        <v>4762</v>
      </c>
      <c r="U1345" s="22" t="s">
        <v>4765</v>
      </c>
      <c r="V1345" s="22"/>
      <c r="W1345" s="27"/>
      <c r="X1345" s="28"/>
      <c r="Y1345" s="23"/>
      <c r="Z1345" s="23"/>
      <c r="AA1345" s="29" t="str">
        <f t="shared" si="20"/>
        <v/>
      </c>
      <c r="AB1345" s="22"/>
      <c r="AC1345" s="22"/>
      <c r="AD1345" s="22"/>
      <c r="AE1345" s="22"/>
      <c r="AF1345" s="23"/>
      <c r="AG1345" s="23"/>
    </row>
    <row r="1346" spans="1:33" s="20" customFormat="1" ht="63" customHeight="1" x14ac:dyDescent="0.2">
      <c r="A1346" s="21" t="s">
        <v>4452</v>
      </c>
      <c r="B1346" s="22">
        <v>71000000</v>
      </c>
      <c r="C1346" s="23" t="s">
        <v>4766</v>
      </c>
      <c r="D1346" s="24">
        <v>43123</v>
      </c>
      <c r="E1346" s="23" t="s">
        <v>344</v>
      </c>
      <c r="F1346" s="23" t="s">
        <v>357</v>
      </c>
      <c r="G1346" s="23" t="s">
        <v>352</v>
      </c>
      <c r="H1346" s="25">
        <v>735988960</v>
      </c>
      <c r="I1346" s="25">
        <v>735988960</v>
      </c>
      <c r="J1346" s="23" t="s">
        <v>49</v>
      </c>
      <c r="K1346" s="23" t="s">
        <v>346</v>
      </c>
      <c r="L1346" s="22" t="s">
        <v>4767</v>
      </c>
      <c r="M1346" s="22" t="s">
        <v>4768</v>
      </c>
      <c r="N1346" s="21" t="s">
        <v>4769</v>
      </c>
      <c r="O1346" s="26" t="s">
        <v>4770</v>
      </c>
      <c r="P1346" s="23" t="s">
        <v>4496</v>
      </c>
      <c r="Q1346" s="23" t="s">
        <v>4759</v>
      </c>
      <c r="R1346" s="23" t="s">
        <v>4760</v>
      </c>
      <c r="S1346" s="23" t="s">
        <v>4761</v>
      </c>
      <c r="T1346" s="23" t="s">
        <v>4762</v>
      </c>
      <c r="U1346" s="22" t="s">
        <v>4771</v>
      </c>
      <c r="V1346" s="22">
        <v>6302</v>
      </c>
      <c r="W1346" s="27">
        <v>15684</v>
      </c>
      <c r="X1346" s="28">
        <v>42751</v>
      </c>
      <c r="Y1346" s="23" t="s">
        <v>124</v>
      </c>
      <c r="Z1346" s="23">
        <v>4600006167</v>
      </c>
      <c r="AA1346" s="29">
        <f t="shared" si="20"/>
        <v>1</v>
      </c>
      <c r="AB1346" s="22" t="s">
        <v>4772</v>
      </c>
      <c r="AC1346" s="22" t="s">
        <v>317</v>
      </c>
      <c r="AD1346" s="22" t="s">
        <v>4773</v>
      </c>
      <c r="AE1346" s="22" t="s">
        <v>4767</v>
      </c>
      <c r="AF1346" s="23" t="s">
        <v>47</v>
      </c>
      <c r="AG1346" s="23" t="s">
        <v>4619</v>
      </c>
    </row>
    <row r="1347" spans="1:33" s="20" customFormat="1" ht="63" customHeight="1" x14ac:dyDescent="0.2">
      <c r="A1347" s="21" t="s">
        <v>4452</v>
      </c>
      <c r="B1347" s="22">
        <v>41116010</v>
      </c>
      <c r="C1347" s="23" t="s">
        <v>4774</v>
      </c>
      <c r="D1347" s="24">
        <v>43160</v>
      </c>
      <c r="E1347" s="23" t="s">
        <v>343</v>
      </c>
      <c r="F1347" s="23" t="s">
        <v>677</v>
      </c>
      <c r="G1347" s="23" t="s">
        <v>768</v>
      </c>
      <c r="H1347" s="25">
        <v>312000000</v>
      </c>
      <c r="I1347" s="25">
        <v>312000000</v>
      </c>
      <c r="J1347" s="23" t="s">
        <v>347</v>
      </c>
      <c r="K1347" s="23" t="s">
        <v>45</v>
      </c>
      <c r="L1347" s="22" t="s">
        <v>4756</v>
      </c>
      <c r="M1347" s="22" t="s">
        <v>4728</v>
      </c>
      <c r="N1347" s="21" t="s">
        <v>4775</v>
      </c>
      <c r="O1347" s="26" t="s">
        <v>4758</v>
      </c>
      <c r="P1347" s="23" t="s">
        <v>4496</v>
      </c>
      <c r="Q1347" s="23" t="s">
        <v>4776</v>
      </c>
      <c r="R1347" s="23" t="s">
        <v>4777</v>
      </c>
      <c r="S1347" s="23" t="s">
        <v>4761</v>
      </c>
      <c r="T1347" s="23" t="s">
        <v>4762</v>
      </c>
      <c r="U1347" s="22" t="s">
        <v>4778</v>
      </c>
      <c r="V1347" s="22"/>
      <c r="W1347" s="27"/>
      <c r="X1347" s="28"/>
      <c r="Y1347" s="23"/>
      <c r="Z1347" s="23"/>
      <c r="AA1347" s="29" t="str">
        <f t="shared" si="20"/>
        <v/>
      </c>
      <c r="AB1347" s="22"/>
      <c r="AC1347" s="22"/>
      <c r="AD1347" s="22"/>
      <c r="AE1347" s="22"/>
      <c r="AF1347" s="23"/>
      <c r="AG1347" s="23"/>
    </row>
    <row r="1348" spans="1:33" s="20" customFormat="1" ht="63" customHeight="1" x14ac:dyDescent="0.2">
      <c r="A1348" s="21" t="s">
        <v>4452</v>
      </c>
      <c r="B1348" s="22">
        <v>86101606</v>
      </c>
      <c r="C1348" s="23" t="s">
        <v>4779</v>
      </c>
      <c r="D1348" s="24">
        <v>43193</v>
      </c>
      <c r="E1348" s="23" t="s">
        <v>343</v>
      </c>
      <c r="F1348" s="23" t="s">
        <v>677</v>
      </c>
      <c r="G1348" s="23" t="s">
        <v>768</v>
      </c>
      <c r="H1348" s="25">
        <v>150000000</v>
      </c>
      <c r="I1348" s="25">
        <v>150000000</v>
      </c>
      <c r="J1348" s="23" t="s">
        <v>347</v>
      </c>
      <c r="K1348" s="23" t="s">
        <v>45</v>
      </c>
      <c r="L1348" s="22" t="s">
        <v>4756</v>
      </c>
      <c r="M1348" s="22" t="s">
        <v>4728</v>
      </c>
      <c r="N1348" s="21" t="s">
        <v>4775</v>
      </c>
      <c r="O1348" s="26" t="s">
        <v>4758</v>
      </c>
      <c r="P1348" s="23" t="s">
        <v>4496</v>
      </c>
      <c r="Q1348" s="23" t="s">
        <v>4776</v>
      </c>
      <c r="R1348" s="23" t="s">
        <v>4777</v>
      </c>
      <c r="S1348" s="23" t="s">
        <v>4761</v>
      </c>
      <c r="T1348" s="23" t="s">
        <v>4762</v>
      </c>
      <c r="U1348" s="22" t="s">
        <v>4778</v>
      </c>
      <c r="V1348" s="22"/>
      <c r="W1348" s="27"/>
      <c r="X1348" s="28"/>
      <c r="Y1348" s="23"/>
      <c r="Z1348" s="23"/>
      <c r="AA1348" s="29" t="str">
        <f t="shared" si="20"/>
        <v/>
      </c>
      <c r="AB1348" s="22"/>
      <c r="AC1348" s="22"/>
      <c r="AD1348" s="22"/>
      <c r="AE1348" s="22"/>
      <c r="AF1348" s="23"/>
      <c r="AG1348" s="23"/>
    </row>
    <row r="1349" spans="1:33" s="20" customFormat="1" ht="63" customHeight="1" x14ac:dyDescent="0.2">
      <c r="A1349" s="21" t="s">
        <v>4452</v>
      </c>
      <c r="B1349" s="22">
        <v>41116010</v>
      </c>
      <c r="C1349" s="23" t="s">
        <v>4780</v>
      </c>
      <c r="D1349" s="24">
        <v>43164</v>
      </c>
      <c r="E1349" s="23" t="s">
        <v>344</v>
      </c>
      <c r="F1349" s="23" t="s">
        <v>677</v>
      </c>
      <c r="G1349" s="23" t="s">
        <v>768</v>
      </c>
      <c r="H1349" s="25">
        <v>330000000</v>
      </c>
      <c r="I1349" s="25">
        <v>330000000</v>
      </c>
      <c r="J1349" s="23" t="s">
        <v>347</v>
      </c>
      <c r="K1349" s="23" t="s">
        <v>45</v>
      </c>
      <c r="L1349" s="22" t="s">
        <v>4781</v>
      </c>
      <c r="M1349" s="22" t="s">
        <v>4728</v>
      </c>
      <c r="N1349" s="21" t="s">
        <v>4775</v>
      </c>
      <c r="O1349" s="26" t="s">
        <v>4758</v>
      </c>
      <c r="P1349" s="23" t="s">
        <v>4496</v>
      </c>
      <c r="Q1349" s="23" t="s">
        <v>4759</v>
      </c>
      <c r="R1349" s="23" t="s">
        <v>4760</v>
      </c>
      <c r="S1349" s="23" t="s">
        <v>4761</v>
      </c>
      <c r="T1349" s="23" t="s">
        <v>4762</v>
      </c>
      <c r="U1349" s="22" t="s">
        <v>4782</v>
      </c>
      <c r="V1349" s="22"/>
      <c r="W1349" s="27"/>
      <c r="X1349" s="28"/>
      <c r="Y1349" s="23"/>
      <c r="Z1349" s="23"/>
      <c r="AA1349" s="29" t="str">
        <f t="shared" si="20"/>
        <v/>
      </c>
      <c r="AB1349" s="22"/>
      <c r="AC1349" s="22"/>
      <c r="AD1349" s="22"/>
      <c r="AE1349" s="22"/>
      <c r="AF1349" s="23"/>
      <c r="AG1349" s="23"/>
    </row>
    <row r="1350" spans="1:33" s="20" customFormat="1" ht="63" customHeight="1" x14ac:dyDescent="0.2">
      <c r="A1350" s="21" t="s">
        <v>4452</v>
      </c>
      <c r="B1350" s="22">
        <v>41112509</v>
      </c>
      <c r="C1350" s="23" t="s">
        <v>4783</v>
      </c>
      <c r="D1350" s="24">
        <v>43287</v>
      </c>
      <c r="E1350" s="23" t="s">
        <v>817</v>
      </c>
      <c r="F1350" s="23" t="s">
        <v>677</v>
      </c>
      <c r="G1350" s="23" t="s">
        <v>768</v>
      </c>
      <c r="H1350" s="25">
        <v>180000000</v>
      </c>
      <c r="I1350" s="25">
        <v>180000000</v>
      </c>
      <c r="J1350" s="23" t="s">
        <v>347</v>
      </c>
      <c r="K1350" s="23" t="s">
        <v>45</v>
      </c>
      <c r="L1350" s="22" t="s">
        <v>4756</v>
      </c>
      <c r="M1350" s="22" t="s">
        <v>4728</v>
      </c>
      <c r="N1350" s="21" t="s">
        <v>4775</v>
      </c>
      <c r="O1350" s="26" t="s">
        <v>4758</v>
      </c>
      <c r="P1350" s="23" t="s">
        <v>4496</v>
      </c>
      <c r="Q1350" s="23" t="s">
        <v>4759</v>
      </c>
      <c r="R1350" s="23" t="s">
        <v>4760</v>
      </c>
      <c r="S1350" s="23" t="s">
        <v>4761</v>
      </c>
      <c r="T1350" s="23" t="s">
        <v>4762</v>
      </c>
      <c r="U1350" s="22" t="s">
        <v>4782</v>
      </c>
      <c r="V1350" s="22"/>
      <c r="W1350" s="27"/>
      <c r="X1350" s="28"/>
      <c r="Y1350" s="23"/>
      <c r="Z1350" s="23"/>
      <c r="AA1350" s="29" t="str">
        <f t="shared" si="20"/>
        <v/>
      </c>
      <c r="AB1350" s="22"/>
      <c r="AC1350" s="22"/>
      <c r="AD1350" s="22"/>
      <c r="AE1350" s="22"/>
      <c r="AF1350" s="23"/>
      <c r="AG1350" s="23"/>
    </row>
    <row r="1351" spans="1:33" s="20" customFormat="1" ht="63" customHeight="1" x14ac:dyDescent="0.2">
      <c r="A1351" s="21" t="s">
        <v>4452</v>
      </c>
      <c r="B1351" s="22">
        <v>42192400</v>
      </c>
      <c r="C1351" s="23" t="s">
        <v>4784</v>
      </c>
      <c r="D1351" s="24">
        <v>43165</v>
      </c>
      <c r="E1351" s="23" t="s">
        <v>344</v>
      </c>
      <c r="F1351" s="23" t="s">
        <v>780</v>
      </c>
      <c r="G1351" s="23" t="s">
        <v>768</v>
      </c>
      <c r="H1351" s="25">
        <v>40000000</v>
      </c>
      <c r="I1351" s="25">
        <v>40000000</v>
      </c>
      <c r="J1351" s="23" t="s">
        <v>347</v>
      </c>
      <c r="K1351" s="23" t="s">
        <v>45</v>
      </c>
      <c r="L1351" s="22" t="s">
        <v>4756</v>
      </c>
      <c r="M1351" s="22" t="s">
        <v>4728</v>
      </c>
      <c r="N1351" s="21" t="s">
        <v>4775</v>
      </c>
      <c r="O1351" s="26" t="s">
        <v>4758</v>
      </c>
      <c r="P1351" s="23" t="s">
        <v>4496</v>
      </c>
      <c r="Q1351" s="23" t="s">
        <v>4759</v>
      </c>
      <c r="R1351" s="23" t="s">
        <v>4760</v>
      </c>
      <c r="S1351" s="23" t="s">
        <v>4761</v>
      </c>
      <c r="T1351" s="23" t="s">
        <v>4762</v>
      </c>
      <c r="U1351" s="22" t="s">
        <v>4782</v>
      </c>
      <c r="V1351" s="22"/>
      <c r="W1351" s="27"/>
      <c r="X1351" s="28"/>
      <c r="Y1351" s="23"/>
      <c r="Z1351" s="23"/>
      <c r="AA1351" s="29" t="str">
        <f t="shared" si="20"/>
        <v/>
      </c>
      <c r="AB1351" s="22"/>
      <c r="AC1351" s="22"/>
      <c r="AD1351" s="22"/>
      <c r="AE1351" s="22"/>
      <c r="AF1351" s="23"/>
      <c r="AG1351" s="23"/>
    </row>
    <row r="1352" spans="1:33" s="20" customFormat="1" ht="63" customHeight="1" x14ac:dyDescent="0.2">
      <c r="A1352" s="21" t="s">
        <v>4452</v>
      </c>
      <c r="B1352" s="22">
        <v>86101606</v>
      </c>
      <c r="C1352" s="23" t="s">
        <v>4785</v>
      </c>
      <c r="D1352" s="24">
        <v>43165</v>
      </c>
      <c r="E1352" s="23" t="s">
        <v>344</v>
      </c>
      <c r="F1352" s="23" t="s">
        <v>533</v>
      </c>
      <c r="G1352" s="23" t="s">
        <v>768</v>
      </c>
      <c r="H1352" s="25">
        <v>260000000</v>
      </c>
      <c r="I1352" s="25">
        <v>260000000</v>
      </c>
      <c r="J1352" s="23" t="s">
        <v>347</v>
      </c>
      <c r="K1352" s="23" t="s">
        <v>45</v>
      </c>
      <c r="L1352" s="22" t="s">
        <v>4756</v>
      </c>
      <c r="M1352" s="22" t="s">
        <v>4728</v>
      </c>
      <c r="N1352" s="21" t="s">
        <v>4775</v>
      </c>
      <c r="O1352" s="26" t="s">
        <v>4758</v>
      </c>
      <c r="P1352" s="23" t="s">
        <v>4496</v>
      </c>
      <c r="Q1352" s="23" t="s">
        <v>4759</v>
      </c>
      <c r="R1352" s="23" t="s">
        <v>4760</v>
      </c>
      <c r="S1352" s="23" t="s">
        <v>4761</v>
      </c>
      <c r="T1352" s="23" t="s">
        <v>4762</v>
      </c>
      <c r="U1352" s="22" t="s">
        <v>4782</v>
      </c>
      <c r="V1352" s="22"/>
      <c r="W1352" s="27"/>
      <c r="X1352" s="28"/>
      <c r="Y1352" s="23"/>
      <c r="Z1352" s="23"/>
      <c r="AA1352" s="29" t="str">
        <f t="shared" si="20"/>
        <v/>
      </c>
      <c r="AB1352" s="22"/>
      <c r="AC1352" s="22"/>
      <c r="AD1352" s="22"/>
      <c r="AE1352" s="22"/>
      <c r="AF1352" s="23"/>
      <c r="AG1352" s="23"/>
    </row>
    <row r="1353" spans="1:33" s="20" customFormat="1" ht="63" customHeight="1" x14ac:dyDescent="0.2">
      <c r="A1353" s="21" t="s">
        <v>4452</v>
      </c>
      <c r="B1353" s="22">
        <v>73152108</v>
      </c>
      <c r="C1353" s="23" t="s">
        <v>4786</v>
      </c>
      <c r="D1353" s="24">
        <v>43160</v>
      </c>
      <c r="E1353" s="23" t="s">
        <v>344</v>
      </c>
      <c r="F1353" s="23" t="s">
        <v>353</v>
      </c>
      <c r="G1353" s="23" t="s">
        <v>768</v>
      </c>
      <c r="H1353" s="25">
        <v>50000000</v>
      </c>
      <c r="I1353" s="25">
        <v>50000000</v>
      </c>
      <c r="J1353" s="23" t="s">
        <v>347</v>
      </c>
      <c r="K1353" s="23" t="s">
        <v>45</v>
      </c>
      <c r="L1353" s="22" t="s">
        <v>4787</v>
      </c>
      <c r="M1353" s="22" t="s">
        <v>4728</v>
      </c>
      <c r="N1353" s="21" t="s">
        <v>4788</v>
      </c>
      <c r="O1353" s="26" t="s">
        <v>4789</v>
      </c>
      <c r="P1353" s="23" t="s">
        <v>4496</v>
      </c>
      <c r="Q1353" s="23" t="s">
        <v>4759</v>
      </c>
      <c r="R1353" s="23" t="s">
        <v>4760</v>
      </c>
      <c r="S1353" s="23" t="s">
        <v>4761</v>
      </c>
      <c r="T1353" s="23" t="s">
        <v>4762</v>
      </c>
      <c r="U1353" s="22" t="s">
        <v>4782</v>
      </c>
      <c r="V1353" s="22"/>
      <c r="W1353" s="27"/>
      <c r="X1353" s="28"/>
      <c r="Y1353" s="23"/>
      <c r="Z1353" s="23"/>
      <c r="AA1353" s="29" t="str">
        <f t="shared" si="20"/>
        <v/>
      </c>
      <c r="AB1353" s="22"/>
      <c r="AC1353" s="22"/>
      <c r="AD1353" s="22"/>
      <c r="AE1353" s="22"/>
      <c r="AF1353" s="23"/>
      <c r="AG1353" s="23"/>
    </row>
    <row r="1354" spans="1:33" s="20" customFormat="1" ht="63" customHeight="1" x14ac:dyDescent="0.2">
      <c r="A1354" s="21" t="s">
        <v>4452</v>
      </c>
      <c r="B1354" s="22">
        <v>73152108</v>
      </c>
      <c r="C1354" s="23" t="s">
        <v>4790</v>
      </c>
      <c r="D1354" s="24">
        <v>43225</v>
      </c>
      <c r="E1354" s="23" t="s">
        <v>817</v>
      </c>
      <c r="F1354" s="23" t="s">
        <v>837</v>
      </c>
      <c r="G1354" s="23" t="s">
        <v>768</v>
      </c>
      <c r="H1354" s="25">
        <v>20000000</v>
      </c>
      <c r="I1354" s="25">
        <v>20000000</v>
      </c>
      <c r="J1354" s="23" t="s">
        <v>347</v>
      </c>
      <c r="K1354" s="23" t="s">
        <v>45</v>
      </c>
      <c r="L1354" s="22" t="s">
        <v>4791</v>
      </c>
      <c r="M1354" s="22" t="s">
        <v>4728</v>
      </c>
      <c r="N1354" s="21" t="s">
        <v>4792</v>
      </c>
      <c r="O1354" s="26" t="s">
        <v>4793</v>
      </c>
      <c r="P1354" s="23" t="s">
        <v>4496</v>
      </c>
      <c r="Q1354" s="23" t="s">
        <v>4759</v>
      </c>
      <c r="R1354" s="23" t="s">
        <v>4760</v>
      </c>
      <c r="S1354" s="23" t="s">
        <v>4761</v>
      </c>
      <c r="T1354" s="23" t="s">
        <v>4762</v>
      </c>
      <c r="U1354" s="22" t="s">
        <v>4782</v>
      </c>
      <c r="V1354" s="22"/>
      <c r="W1354" s="27"/>
      <c r="X1354" s="28"/>
      <c r="Y1354" s="23"/>
      <c r="Z1354" s="23"/>
      <c r="AA1354" s="29" t="str">
        <f t="shared" si="20"/>
        <v/>
      </c>
      <c r="AB1354" s="22"/>
      <c r="AC1354" s="22"/>
      <c r="AD1354" s="22"/>
      <c r="AE1354" s="22"/>
      <c r="AF1354" s="23"/>
      <c r="AG1354" s="23"/>
    </row>
    <row r="1355" spans="1:33" s="20" customFormat="1" ht="63" customHeight="1" x14ac:dyDescent="0.2">
      <c r="A1355" s="21" t="s">
        <v>4452</v>
      </c>
      <c r="B1355" s="22">
        <v>851011705</v>
      </c>
      <c r="C1355" s="23" t="s">
        <v>4794</v>
      </c>
      <c r="D1355" s="24">
        <v>43221</v>
      </c>
      <c r="E1355" s="23" t="s">
        <v>1160</v>
      </c>
      <c r="F1355" s="23" t="s">
        <v>353</v>
      </c>
      <c r="G1355" s="23" t="s">
        <v>768</v>
      </c>
      <c r="H1355" s="25">
        <v>494000000</v>
      </c>
      <c r="I1355" s="25">
        <v>494000000</v>
      </c>
      <c r="J1355" s="23" t="s">
        <v>347</v>
      </c>
      <c r="K1355" s="23" t="s">
        <v>45</v>
      </c>
      <c r="L1355" s="22" t="s">
        <v>4795</v>
      </c>
      <c r="M1355" s="22" t="s">
        <v>4728</v>
      </c>
      <c r="N1355" s="21" t="s">
        <v>4796</v>
      </c>
      <c r="O1355" s="26" t="s">
        <v>4797</v>
      </c>
      <c r="P1355" s="23" t="s">
        <v>4496</v>
      </c>
      <c r="Q1355" s="23" t="s">
        <v>4798</v>
      </c>
      <c r="R1355" s="23" t="s">
        <v>4799</v>
      </c>
      <c r="S1355" s="23" t="s">
        <v>4750</v>
      </c>
      <c r="T1355" s="23" t="s">
        <v>4800</v>
      </c>
      <c r="U1355" s="22" t="s">
        <v>4801</v>
      </c>
      <c r="V1355" s="22"/>
      <c r="W1355" s="27"/>
      <c r="X1355" s="28"/>
      <c r="Y1355" s="23"/>
      <c r="Z1355" s="23"/>
      <c r="AA1355" s="29" t="str">
        <f t="shared" si="20"/>
        <v/>
      </c>
      <c r="AB1355" s="22"/>
      <c r="AC1355" s="22"/>
      <c r="AD1355" s="22"/>
      <c r="AE1355" s="22"/>
      <c r="AF1355" s="23"/>
      <c r="AG1355" s="23"/>
    </row>
    <row r="1356" spans="1:33" s="20" customFormat="1" ht="63" customHeight="1" x14ac:dyDescent="0.2">
      <c r="A1356" s="21" t="s">
        <v>4452</v>
      </c>
      <c r="B1356" s="22">
        <v>85111614</v>
      </c>
      <c r="C1356" s="23" t="s">
        <v>4802</v>
      </c>
      <c r="D1356" s="24">
        <v>43101</v>
      </c>
      <c r="E1356" s="23" t="s">
        <v>344</v>
      </c>
      <c r="F1356" s="23" t="s">
        <v>353</v>
      </c>
      <c r="G1356" s="23" t="s">
        <v>768</v>
      </c>
      <c r="H1356" s="25">
        <v>1206589461</v>
      </c>
      <c r="I1356" s="25">
        <v>965271569</v>
      </c>
      <c r="J1356" s="23" t="s">
        <v>49</v>
      </c>
      <c r="K1356" s="23" t="s">
        <v>346</v>
      </c>
      <c r="L1356" s="22" t="s">
        <v>4803</v>
      </c>
      <c r="M1356" s="22" t="s">
        <v>4728</v>
      </c>
      <c r="N1356" s="21">
        <v>3839907</v>
      </c>
      <c r="O1356" s="26" t="s">
        <v>4804</v>
      </c>
      <c r="P1356" s="23" t="s">
        <v>4496</v>
      </c>
      <c r="Q1356" s="23" t="s">
        <v>4805</v>
      </c>
      <c r="R1356" s="23" t="s">
        <v>4806</v>
      </c>
      <c r="S1356" s="23" t="s">
        <v>4807</v>
      </c>
      <c r="T1356" s="23" t="s">
        <v>4808</v>
      </c>
      <c r="U1356" s="22" t="s">
        <v>4809</v>
      </c>
      <c r="V1356" s="22" t="s">
        <v>4810</v>
      </c>
      <c r="W1356" s="27">
        <v>19523</v>
      </c>
      <c r="X1356" s="28">
        <v>43049</v>
      </c>
      <c r="Y1356" s="23" t="s">
        <v>124</v>
      </c>
      <c r="Z1356" s="23">
        <v>4600007909</v>
      </c>
      <c r="AA1356" s="29">
        <f t="shared" ref="AA1356:AA1413" si="21">+IF(AND(W1356="",X1356="",Y1356="",Z1356=""),"",IF(AND(W1356&lt;&gt;"",X1356="",Y1356="",Z1356=""),0%,IF(AND(W1356&lt;&gt;"",X1356&lt;&gt;"",Y1356="",Z1356=""),33%,IF(AND(W1356&lt;&gt;"",X1356&lt;&gt;"",Y1356&lt;&gt;"",Z1356=""),66%,IF(AND(W1356&lt;&gt;"",X1356&lt;&gt;"",Y1356&lt;&gt;"",Z1356&lt;&gt;""),100%,"Información incompleta")))))</f>
        <v>1</v>
      </c>
      <c r="AB1356" s="22" t="s">
        <v>4811</v>
      </c>
      <c r="AC1356" s="22" t="s">
        <v>317</v>
      </c>
      <c r="AD1356" s="22" t="s">
        <v>4812</v>
      </c>
      <c r="AE1356" s="22" t="s">
        <v>4803</v>
      </c>
      <c r="AF1356" s="23" t="s">
        <v>835</v>
      </c>
      <c r="AG1356" s="23" t="s">
        <v>4813</v>
      </c>
    </row>
    <row r="1357" spans="1:33" s="20" customFormat="1" ht="63" customHeight="1" x14ac:dyDescent="0.2">
      <c r="A1357" s="21" t="s">
        <v>4452</v>
      </c>
      <c r="B1357" s="22">
        <v>85111507</v>
      </c>
      <c r="C1357" s="23" t="s">
        <v>4814</v>
      </c>
      <c r="D1357" s="24">
        <v>43374</v>
      </c>
      <c r="E1357" s="23" t="s">
        <v>2777</v>
      </c>
      <c r="F1357" s="23" t="s">
        <v>780</v>
      </c>
      <c r="G1357" s="23" t="s">
        <v>768</v>
      </c>
      <c r="H1357" s="25">
        <v>73000000</v>
      </c>
      <c r="I1357" s="25">
        <v>73000000</v>
      </c>
      <c r="J1357" s="23" t="s">
        <v>347</v>
      </c>
      <c r="K1357" s="23" t="s">
        <v>45</v>
      </c>
      <c r="L1357" s="22" t="s">
        <v>4815</v>
      </c>
      <c r="M1357" s="22" t="s">
        <v>4768</v>
      </c>
      <c r="N1357" s="21" t="s">
        <v>4738</v>
      </c>
      <c r="O1357" s="26" t="s">
        <v>4804</v>
      </c>
      <c r="P1357" s="23" t="s">
        <v>4496</v>
      </c>
      <c r="Q1357" s="23" t="s">
        <v>4816</v>
      </c>
      <c r="R1357" s="23" t="s">
        <v>4817</v>
      </c>
      <c r="S1357" s="23" t="s">
        <v>4818</v>
      </c>
      <c r="T1357" s="23" t="s">
        <v>4819</v>
      </c>
      <c r="U1357" s="22" t="s">
        <v>4820</v>
      </c>
      <c r="V1357" s="22"/>
      <c r="W1357" s="27"/>
      <c r="X1357" s="28"/>
      <c r="Y1357" s="23"/>
      <c r="Z1357" s="23"/>
      <c r="AA1357" s="29" t="str">
        <f t="shared" si="21"/>
        <v/>
      </c>
      <c r="AB1357" s="22"/>
      <c r="AC1357" s="22"/>
      <c r="AD1357" s="22"/>
      <c r="AE1357" s="22"/>
      <c r="AF1357" s="23"/>
      <c r="AG1357" s="23"/>
    </row>
    <row r="1358" spans="1:33" s="20" customFormat="1" ht="63" customHeight="1" x14ac:dyDescent="0.2">
      <c r="A1358" s="21" t="s">
        <v>4452</v>
      </c>
      <c r="B1358" s="22">
        <v>41116126</v>
      </c>
      <c r="C1358" s="23" t="s">
        <v>4821</v>
      </c>
      <c r="D1358" s="24">
        <v>43374</v>
      </c>
      <c r="E1358" s="23" t="s">
        <v>2777</v>
      </c>
      <c r="F1358" s="23" t="s">
        <v>780</v>
      </c>
      <c r="G1358" s="23" t="s">
        <v>768</v>
      </c>
      <c r="H1358" s="25">
        <v>50000000</v>
      </c>
      <c r="I1358" s="25">
        <v>50000000</v>
      </c>
      <c r="J1358" s="23" t="s">
        <v>347</v>
      </c>
      <c r="K1358" s="23" t="s">
        <v>45</v>
      </c>
      <c r="L1358" s="22" t="s">
        <v>4815</v>
      </c>
      <c r="M1358" s="22" t="s">
        <v>4768</v>
      </c>
      <c r="N1358" s="21" t="s">
        <v>4738</v>
      </c>
      <c r="O1358" s="26" t="s">
        <v>4804</v>
      </c>
      <c r="P1358" s="23" t="s">
        <v>4496</v>
      </c>
      <c r="Q1358" s="23" t="s">
        <v>4822</v>
      </c>
      <c r="R1358" s="23" t="s">
        <v>4817</v>
      </c>
      <c r="S1358" s="23" t="s">
        <v>4818</v>
      </c>
      <c r="T1358" s="23" t="s">
        <v>4819</v>
      </c>
      <c r="U1358" s="22" t="s">
        <v>4820</v>
      </c>
      <c r="V1358" s="22"/>
      <c r="W1358" s="27"/>
      <c r="X1358" s="28"/>
      <c r="Y1358" s="23"/>
      <c r="Z1358" s="23"/>
      <c r="AA1358" s="29" t="str">
        <f t="shared" si="21"/>
        <v/>
      </c>
      <c r="AB1358" s="22"/>
      <c r="AC1358" s="22"/>
      <c r="AD1358" s="22"/>
      <c r="AE1358" s="22"/>
      <c r="AF1358" s="23"/>
      <c r="AG1358" s="23"/>
    </row>
    <row r="1359" spans="1:33" s="20" customFormat="1" ht="63" customHeight="1" x14ac:dyDescent="0.2">
      <c r="A1359" s="21" t="s">
        <v>4452</v>
      </c>
      <c r="B1359" s="22">
        <v>85151600</v>
      </c>
      <c r="C1359" s="23" t="s">
        <v>4823</v>
      </c>
      <c r="D1359" s="24">
        <v>43191</v>
      </c>
      <c r="E1359" s="23" t="s">
        <v>345</v>
      </c>
      <c r="F1359" s="23" t="s">
        <v>533</v>
      </c>
      <c r="G1359" s="23" t="s">
        <v>768</v>
      </c>
      <c r="H1359" s="25">
        <v>150000000</v>
      </c>
      <c r="I1359" s="25">
        <v>150000000</v>
      </c>
      <c r="J1359" s="23" t="s">
        <v>347</v>
      </c>
      <c r="K1359" s="23" t="s">
        <v>45</v>
      </c>
      <c r="L1359" s="22" t="s">
        <v>4824</v>
      </c>
      <c r="M1359" s="22" t="s">
        <v>4728</v>
      </c>
      <c r="N1359" s="21" t="s">
        <v>4825</v>
      </c>
      <c r="O1359" s="26" t="s">
        <v>4826</v>
      </c>
      <c r="P1359" s="23" t="s">
        <v>4496</v>
      </c>
      <c r="Q1359" s="23" t="s">
        <v>4827</v>
      </c>
      <c r="R1359" s="23" t="s">
        <v>4828</v>
      </c>
      <c r="S1359" s="23" t="s">
        <v>4829</v>
      </c>
      <c r="T1359" s="23" t="s">
        <v>4830</v>
      </c>
      <c r="U1359" s="22" t="s">
        <v>4831</v>
      </c>
      <c r="V1359" s="22"/>
      <c r="W1359" s="27"/>
      <c r="X1359" s="28"/>
      <c r="Y1359" s="23"/>
      <c r="Z1359" s="23"/>
      <c r="AA1359" s="29" t="str">
        <f t="shared" si="21"/>
        <v/>
      </c>
      <c r="AB1359" s="22"/>
      <c r="AC1359" s="22"/>
      <c r="AD1359" s="22"/>
      <c r="AE1359" s="22"/>
      <c r="AF1359" s="23"/>
      <c r="AG1359" s="23"/>
    </row>
    <row r="1360" spans="1:33" s="20" customFormat="1" ht="63" customHeight="1" x14ac:dyDescent="0.2">
      <c r="A1360" s="21" t="s">
        <v>4452</v>
      </c>
      <c r="B1360" s="22">
        <v>85101705</v>
      </c>
      <c r="C1360" s="23" t="s">
        <v>4832</v>
      </c>
      <c r="D1360" s="24">
        <v>43070</v>
      </c>
      <c r="E1360" s="23" t="s">
        <v>817</v>
      </c>
      <c r="F1360" s="23" t="s">
        <v>353</v>
      </c>
      <c r="G1360" s="23" t="s">
        <v>768</v>
      </c>
      <c r="H1360" s="25">
        <v>2766194230</v>
      </c>
      <c r="I1360" s="25">
        <v>620000000</v>
      </c>
      <c r="J1360" s="23" t="s">
        <v>49</v>
      </c>
      <c r="K1360" s="23" t="s">
        <v>346</v>
      </c>
      <c r="L1360" s="22" t="s">
        <v>4833</v>
      </c>
      <c r="M1360" s="22" t="s">
        <v>4728</v>
      </c>
      <c r="N1360" s="21" t="s">
        <v>4834</v>
      </c>
      <c r="O1360" s="26" t="s">
        <v>4835</v>
      </c>
      <c r="P1360" s="23" t="s">
        <v>4496</v>
      </c>
      <c r="Q1360" s="23" t="s">
        <v>4836</v>
      </c>
      <c r="R1360" s="23" t="s">
        <v>4837</v>
      </c>
      <c r="S1360" s="23" t="s">
        <v>4838</v>
      </c>
      <c r="T1360" s="23" t="s">
        <v>4839</v>
      </c>
      <c r="U1360" s="22" t="s">
        <v>4840</v>
      </c>
      <c r="V1360" s="22">
        <v>7264</v>
      </c>
      <c r="W1360" s="27">
        <v>18103</v>
      </c>
      <c r="X1360" s="28">
        <v>42922</v>
      </c>
      <c r="Y1360" s="23" t="s">
        <v>124</v>
      </c>
      <c r="Z1360" s="23">
        <v>4600007140</v>
      </c>
      <c r="AA1360" s="29">
        <f t="shared" si="21"/>
        <v>1</v>
      </c>
      <c r="AB1360" s="22" t="s">
        <v>4634</v>
      </c>
      <c r="AC1360" s="22" t="s">
        <v>317</v>
      </c>
      <c r="AD1360" s="22" t="s">
        <v>4773</v>
      </c>
      <c r="AE1360" s="22" t="s">
        <v>4833</v>
      </c>
      <c r="AF1360" s="23" t="s">
        <v>47</v>
      </c>
      <c r="AG1360" s="23" t="s">
        <v>4619</v>
      </c>
    </row>
    <row r="1361" spans="1:33" s="20" customFormat="1" ht="63" customHeight="1" x14ac:dyDescent="0.2">
      <c r="A1361" s="21" t="s">
        <v>4452</v>
      </c>
      <c r="B1361" s="22">
        <v>85101705</v>
      </c>
      <c r="C1361" s="23" t="s">
        <v>4841</v>
      </c>
      <c r="D1361" s="24">
        <v>43221</v>
      </c>
      <c r="E1361" s="23" t="s">
        <v>1160</v>
      </c>
      <c r="F1361" s="23" t="s">
        <v>780</v>
      </c>
      <c r="G1361" s="23" t="s">
        <v>768</v>
      </c>
      <c r="H1361" s="25">
        <v>40000000</v>
      </c>
      <c r="I1361" s="25">
        <v>40000000</v>
      </c>
      <c r="J1361" s="23" t="s">
        <v>347</v>
      </c>
      <c r="K1361" s="23" t="s">
        <v>45</v>
      </c>
      <c r="L1361" s="22" t="s">
        <v>4842</v>
      </c>
      <c r="M1361" s="22" t="s">
        <v>4728</v>
      </c>
      <c r="N1361" s="21" t="s">
        <v>4843</v>
      </c>
      <c r="O1361" s="26" t="s">
        <v>4844</v>
      </c>
      <c r="P1361" s="23" t="s">
        <v>4496</v>
      </c>
      <c r="Q1361" s="23" t="s">
        <v>4845</v>
      </c>
      <c r="R1361" s="23" t="s">
        <v>4846</v>
      </c>
      <c r="S1361" s="23" t="s">
        <v>4838</v>
      </c>
      <c r="T1361" s="23" t="s">
        <v>4847</v>
      </c>
      <c r="U1361" s="22" t="s">
        <v>4848</v>
      </c>
      <c r="V1361" s="22"/>
      <c r="W1361" s="27"/>
      <c r="X1361" s="28"/>
      <c r="Y1361" s="23"/>
      <c r="Z1361" s="23"/>
      <c r="AA1361" s="29" t="str">
        <f t="shared" si="21"/>
        <v/>
      </c>
      <c r="AB1361" s="22"/>
      <c r="AC1361" s="22"/>
      <c r="AD1361" s="22"/>
      <c r="AE1361" s="22"/>
      <c r="AF1361" s="23"/>
      <c r="AG1361" s="23"/>
    </row>
    <row r="1362" spans="1:33" s="20" customFormat="1" ht="63" customHeight="1" x14ac:dyDescent="0.2">
      <c r="A1362" s="21" t="s">
        <v>4452</v>
      </c>
      <c r="B1362" s="22">
        <v>85101701</v>
      </c>
      <c r="C1362" s="23" t="s">
        <v>4849</v>
      </c>
      <c r="D1362" s="24">
        <v>43101</v>
      </c>
      <c r="E1362" s="23" t="s">
        <v>340</v>
      </c>
      <c r="F1362" s="23" t="s">
        <v>780</v>
      </c>
      <c r="G1362" s="23" t="s">
        <v>768</v>
      </c>
      <c r="H1362" s="25">
        <v>64760000</v>
      </c>
      <c r="I1362" s="25">
        <v>64760000</v>
      </c>
      <c r="J1362" s="23" t="s">
        <v>347</v>
      </c>
      <c r="K1362" s="23" t="s">
        <v>45</v>
      </c>
      <c r="L1362" s="22" t="s">
        <v>4850</v>
      </c>
      <c r="M1362" s="22" t="s">
        <v>4728</v>
      </c>
      <c r="N1362" s="21" t="s">
        <v>4851</v>
      </c>
      <c r="O1362" s="26" t="s">
        <v>4852</v>
      </c>
      <c r="P1362" s="23" t="s">
        <v>4496</v>
      </c>
      <c r="Q1362" s="23" t="s">
        <v>4845</v>
      </c>
      <c r="R1362" s="23" t="s">
        <v>4853</v>
      </c>
      <c r="S1362" s="23" t="s">
        <v>4854</v>
      </c>
      <c r="T1362" s="23" t="s">
        <v>4855</v>
      </c>
      <c r="U1362" s="22" t="s">
        <v>4855</v>
      </c>
      <c r="V1362" s="22"/>
      <c r="W1362" s="27"/>
      <c r="X1362" s="28"/>
      <c r="Y1362" s="23"/>
      <c r="Z1362" s="23"/>
      <c r="AA1362" s="29" t="str">
        <f t="shared" si="21"/>
        <v/>
      </c>
      <c r="AB1362" s="22"/>
      <c r="AC1362" s="22"/>
      <c r="AD1362" s="22"/>
      <c r="AE1362" s="22"/>
      <c r="AF1362" s="23"/>
      <c r="AG1362" s="23"/>
    </row>
    <row r="1363" spans="1:33" s="20" customFormat="1" ht="63" customHeight="1" x14ac:dyDescent="0.2">
      <c r="A1363" s="21" t="s">
        <v>4452</v>
      </c>
      <c r="B1363" s="22">
        <v>851011705</v>
      </c>
      <c r="C1363" s="23" t="s">
        <v>4856</v>
      </c>
      <c r="D1363" s="24">
        <v>43365</v>
      </c>
      <c r="E1363" s="23" t="s">
        <v>344</v>
      </c>
      <c r="F1363" s="23" t="s">
        <v>533</v>
      </c>
      <c r="G1363" s="23" t="s">
        <v>768</v>
      </c>
      <c r="H1363" s="25">
        <v>450000000</v>
      </c>
      <c r="I1363" s="25">
        <v>450000000</v>
      </c>
      <c r="J1363" s="23" t="s">
        <v>347</v>
      </c>
      <c r="K1363" s="23" t="s">
        <v>45</v>
      </c>
      <c r="L1363" s="22" t="s">
        <v>4857</v>
      </c>
      <c r="M1363" s="22" t="s">
        <v>4768</v>
      </c>
      <c r="N1363" s="21" t="s">
        <v>4858</v>
      </c>
      <c r="O1363" s="26" t="s">
        <v>4859</v>
      </c>
      <c r="P1363" s="23" t="s">
        <v>4496</v>
      </c>
      <c r="Q1363" s="23" t="s">
        <v>4860</v>
      </c>
      <c r="R1363" s="23" t="s">
        <v>4853</v>
      </c>
      <c r="S1363" s="23" t="s">
        <v>4861</v>
      </c>
      <c r="T1363" s="23" t="s">
        <v>4862</v>
      </c>
      <c r="U1363" s="22" t="s">
        <v>4863</v>
      </c>
      <c r="V1363" s="22"/>
      <c r="W1363" s="27"/>
      <c r="X1363" s="28"/>
      <c r="Y1363" s="23"/>
      <c r="Z1363" s="23"/>
      <c r="AA1363" s="29" t="str">
        <f t="shared" si="21"/>
        <v/>
      </c>
      <c r="AB1363" s="22"/>
      <c r="AC1363" s="22"/>
      <c r="AD1363" s="22"/>
      <c r="AE1363" s="22"/>
      <c r="AF1363" s="23"/>
      <c r="AG1363" s="23"/>
    </row>
    <row r="1364" spans="1:33" s="20" customFormat="1" ht="63" customHeight="1" x14ac:dyDescent="0.2">
      <c r="A1364" s="21" t="s">
        <v>4452</v>
      </c>
      <c r="B1364" s="22">
        <v>41103011</v>
      </c>
      <c r="C1364" s="23" t="s">
        <v>4864</v>
      </c>
      <c r="D1364" s="24">
        <v>43221</v>
      </c>
      <c r="E1364" s="23" t="s">
        <v>342</v>
      </c>
      <c r="F1364" s="23" t="s">
        <v>533</v>
      </c>
      <c r="G1364" s="23" t="s">
        <v>768</v>
      </c>
      <c r="H1364" s="25">
        <v>150000000</v>
      </c>
      <c r="I1364" s="25">
        <v>150000000</v>
      </c>
      <c r="J1364" s="23" t="s">
        <v>347</v>
      </c>
      <c r="K1364" s="23" t="s">
        <v>45</v>
      </c>
      <c r="L1364" s="22" t="s">
        <v>4756</v>
      </c>
      <c r="M1364" s="22" t="s">
        <v>4728</v>
      </c>
      <c r="N1364" s="21" t="s">
        <v>4775</v>
      </c>
      <c r="O1364" s="26" t="s">
        <v>4758</v>
      </c>
      <c r="P1364" s="23" t="s">
        <v>4496</v>
      </c>
      <c r="Q1364" s="23" t="s">
        <v>4776</v>
      </c>
      <c r="R1364" s="23" t="s">
        <v>4760</v>
      </c>
      <c r="S1364" s="23" t="s">
        <v>4761</v>
      </c>
      <c r="T1364" s="23" t="s">
        <v>4762</v>
      </c>
      <c r="U1364" s="22" t="s">
        <v>4865</v>
      </c>
      <c r="V1364" s="22"/>
      <c r="W1364" s="27"/>
      <c r="X1364" s="28"/>
      <c r="Y1364" s="23"/>
      <c r="Z1364" s="23"/>
      <c r="AA1364" s="29" t="str">
        <f t="shared" si="21"/>
        <v/>
      </c>
      <c r="AB1364" s="22"/>
      <c r="AC1364" s="22"/>
      <c r="AD1364" s="22"/>
      <c r="AE1364" s="22"/>
      <c r="AF1364" s="23"/>
      <c r="AG1364" s="23"/>
    </row>
    <row r="1365" spans="1:33" s="20" customFormat="1" ht="63" customHeight="1" x14ac:dyDescent="0.2">
      <c r="A1365" s="21" t="s">
        <v>4452</v>
      </c>
      <c r="B1365" s="22">
        <v>80000000</v>
      </c>
      <c r="C1365" s="23" t="s">
        <v>4866</v>
      </c>
      <c r="D1365" s="24">
        <v>43060</v>
      </c>
      <c r="E1365" s="23" t="s">
        <v>340</v>
      </c>
      <c r="F1365" s="23" t="s">
        <v>353</v>
      </c>
      <c r="G1365" s="23" t="s">
        <v>768</v>
      </c>
      <c r="H1365" s="25">
        <v>11444820146</v>
      </c>
      <c r="I1365" s="25">
        <v>97985000</v>
      </c>
      <c r="J1365" s="23" t="s">
        <v>49</v>
      </c>
      <c r="K1365" s="23" t="s">
        <v>346</v>
      </c>
      <c r="L1365" s="22" t="s">
        <v>4824</v>
      </c>
      <c r="M1365" s="22" t="s">
        <v>4728</v>
      </c>
      <c r="N1365" s="21" t="s">
        <v>4825</v>
      </c>
      <c r="O1365" s="26" t="s">
        <v>4826</v>
      </c>
      <c r="P1365" s="23" t="s">
        <v>4496</v>
      </c>
      <c r="Q1365" s="23" t="s">
        <v>4827</v>
      </c>
      <c r="R1365" s="23" t="s">
        <v>4828</v>
      </c>
      <c r="S1365" s="23" t="s">
        <v>4829</v>
      </c>
      <c r="T1365" s="23" t="s">
        <v>4830</v>
      </c>
      <c r="U1365" s="22" t="s">
        <v>4831</v>
      </c>
      <c r="V1365" s="22">
        <v>7966</v>
      </c>
      <c r="W1365" s="27">
        <v>17329</v>
      </c>
      <c r="X1365" s="28">
        <v>43049</v>
      </c>
      <c r="Y1365" s="23" t="s">
        <v>45</v>
      </c>
      <c r="Z1365" s="23">
        <v>4600007919</v>
      </c>
      <c r="AA1365" s="29">
        <f t="shared" si="21"/>
        <v>1</v>
      </c>
      <c r="AB1365" s="22" t="s">
        <v>4867</v>
      </c>
      <c r="AC1365" s="22" t="s">
        <v>317</v>
      </c>
      <c r="AD1365" s="22" t="s">
        <v>4868</v>
      </c>
      <c r="AE1365" s="22" t="s">
        <v>4725</v>
      </c>
      <c r="AF1365" s="23" t="s">
        <v>47</v>
      </c>
      <c r="AG1365" s="23" t="s">
        <v>4619</v>
      </c>
    </row>
    <row r="1366" spans="1:33" s="20" customFormat="1" ht="63" customHeight="1" x14ac:dyDescent="0.2">
      <c r="A1366" s="21" t="s">
        <v>4452</v>
      </c>
      <c r="B1366" s="22">
        <v>80000000</v>
      </c>
      <c r="C1366" s="23" t="s">
        <v>4866</v>
      </c>
      <c r="D1366" s="24">
        <v>43060</v>
      </c>
      <c r="E1366" s="23" t="s">
        <v>340</v>
      </c>
      <c r="F1366" s="23" t="s">
        <v>353</v>
      </c>
      <c r="G1366" s="23" t="s">
        <v>768</v>
      </c>
      <c r="H1366" s="25">
        <v>11444820146</v>
      </c>
      <c r="I1366" s="25">
        <v>97985000</v>
      </c>
      <c r="J1366" s="23" t="s">
        <v>49</v>
      </c>
      <c r="K1366" s="23" t="s">
        <v>346</v>
      </c>
      <c r="L1366" s="22" t="s">
        <v>4850</v>
      </c>
      <c r="M1366" s="22" t="s">
        <v>4728</v>
      </c>
      <c r="N1366" s="21" t="s">
        <v>4851</v>
      </c>
      <c r="O1366" s="26" t="s">
        <v>4852</v>
      </c>
      <c r="P1366" s="23" t="s">
        <v>4496</v>
      </c>
      <c r="Q1366" s="23" t="s">
        <v>4845</v>
      </c>
      <c r="R1366" s="23" t="s">
        <v>4853</v>
      </c>
      <c r="S1366" s="23" t="s">
        <v>4854</v>
      </c>
      <c r="T1366" s="23" t="s">
        <v>4855</v>
      </c>
      <c r="U1366" s="22" t="s">
        <v>4855</v>
      </c>
      <c r="V1366" s="22">
        <v>7966</v>
      </c>
      <c r="W1366" s="27">
        <v>17329</v>
      </c>
      <c r="X1366" s="28">
        <v>43049</v>
      </c>
      <c r="Y1366" s="23" t="s">
        <v>45</v>
      </c>
      <c r="Z1366" s="23">
        <v>4600007919</v>
      </c>
      <c r="AA1366" s="29">
        <f t="shared" si="21"/>
        <v>1</v>
      </c>
      <c r="AB1366" s="22" t="s">
        <v>4867</v>
      </c>
      <c r="AC1366" s="22" t="s">
        <v>317</v>
      </c>
      <c r="AD1366" s="22" t="s">
        <v>4868</v>
      </c>
      <c r="AE1366" s="22" t="s">
        <v>4725</v>
      </c>
      <c r="AF1366" s="23" t="s">
        <v>47</v>
      </c>
      <c r="AG1366" s="23" t="s">
        <v>4619</v>
      </c>
    </row>
    <row r="1367" spans="1:33" s="20" customFormat="1" ht="63" customHeight="1" x14ac:dyDescent="0.2">
      <c r="A1367" s="21" t="s">
        <v>4452</v>
      </c>
      <c r="B1367" s="22">
        <v>80141607</v>
      </c>
      <c r="C1367" s="23" t="s">
        <v>4869</v>
      </c>
      <c r="D1367" s="24">
        <v>43129</v>
      </c>
      <c r="E1367" s="23">
        <v>12</v>
      </c>
      <c r="F1367" s="23" t="s">
        <v>780</v>
      </c>
      <c r="G1367" s="23" t="s">
        <v>352</v>
      </c>
      <c r="H1367" s="25">
        <v>40000000</v>
      </c>
      <c r="I1367" s="25">
        <v>40000000</v>
      </c>
      <c r="J1367" s="23" t="s">
        <v>347</v>
      </c>
      <c r="K1367" s="23" t="s">
        <v>45</v>
      </c>
      <c r="L1367" s="22" t="s">
        <v>4870</v>
      </c>
      <c r="M1367" s="22" t="s">
        <v>4871</v>
      </c>
      <c r="N1367" s="21" t="s">
        <v>4872</v>
      </c>
      <c r="O1367" s="26" t="s">
        <v>4873</v>
      </c>
      <c r="P1367" s="23" t="s">
        <v>4611</v>
      </c>
      <c r="Q1367" s="23" t="s">
        <v>4874</v>
      </c>
      <c r="R1367" s="23" t="s">
        <v>4875</v>
      </c>
      <c r="S1367" s="23">
        <v>10033</v>
      </c>
      <c r="T1367" s="23" t="s">
        <v>4874</v>
      </c>
      <c r="U1367" s="22" t="s">
        <v>4876</v>
      </c>
      <c r="V1367" s="22"/>
      <c r="W1367" s="27"/>
      <c r="X1367" s="28"/>
      <c r="Y1367" s="23"/>
      <c r="Z1367" s="23"/>
      <c r="AA1367" s="29" t="str">
        <f t="shared" si="21"/>
        <v/>
      </c>
      <c r="AB1367" s="22"/>
      <c r="AC1367" s="22"/>
      <c r="AD1367" s="22"/>
      <c r="AE1367" s="22" t="s">
        <v>4870</v>
      </c>
      <c r="AF1367" s="23" t="s">
        <v>4877</v>
      </c>
      <c r="AG1367" s="23" t="s">
        <v>4878</v>
      </c>
    </row>
    <row r="1368" spans="1:33" s="20" customFormat="1" ht="63" customHeight="1" x14ac:dyDescent="0.2">
      <c r="A1368" s="21" t="s">
        <v>4452</v>
      </c>
      <c r="B1368" s="22">
        <v>45111616</v>
      </c>
      <c r="C1368" s="23" t="s">
        <v>4879</v>
      </c>
      <c r="D1368" s="24">
        <v>43129</v>
      </c>
      <c r="E1368" s="23">
        <v>2</v>
      </c>
      <c r="F1368" s="23" t="s">
        <v>349</v>
      </c>
      <c r="G1368" s="23" t="s">
        <v>352</v>
      </c>
      <c r="H1368" s="25">
        <v>2600000</v>
      </c>
      <c r="I1368" s="25">
        <v>2600000</v>
      </c>
      <c r="J1368" s="23" t="s">
        <v>347</v>
      </c>
      <c r="K1368" s="23" t="s">
        <v>45</v>
      </c>
      <c r="L1368" s="22" t="s">
        <v>4880</v>
      </c>
      <c r="M1368" s="22" t="s">
        <v>4881</v>
      </c>
      <c r="N1368" s="21" t="s">
        <v>4882</v>
      </c>
      <c r="O1368" s="26" t="s">
        <v>4883</v>
      </c>
      <c r="P1368" s="23" t="s">
        <v>4884</v>
      </c>
      <c r="Q1368" s="23" t="s">
        <v>4874</v>
      </c>
      <c r="R1368" s="23" t="s">
        <v>4875</v>
      </c>
      <c r="S1368" s="23">
        <v>10033</v>
      </c>
      <c r="T1368" s="23" t="s">
        <v>4874</v>
      </c>
      <c r="U1368" s="22" t="s">
        <v>4876</v>
      </c>
      <c r="V1368" s="22"/>
      <c r="W1368" s="27"/>
      <c r="X1368" s="28"/>
      <c r="Y1368" s="23"/>
      <c r="Z1368" s="23"/>
      <c r="AA1368" s="29" t="str">
        <f t="shared" si="21"/>
        <v/>
      </c>
      <c r="AB1368" s="22"/>
      <c r="AC1368" s="22"/>
      <c r="AD1368" s="22"/>
      <c r="AE1368" s="22" t="s">
        <v>4885</v>
      </c>
      <c r="AF1368" s="23" t="s">
        <v>4877</v>
      </c>
      <c r="AG1368" s="23" t="s">
        <v>4878</v>
      </c>
    </row>
    <row r="1369" spans="1:33" s="20" customFormat="1" ht="63" customHeight="1" x14ac:dyDescent="0.2">
      <c r="A1369" s="21" t="s">
        <v>4452</v>
      </c>
      <c r="B1369" s="22">
        <v>85101701</v>
      </c>
      <c r="C1369" s="23" t="s">
        <v>4886</v>
      </c>
      <c r="D1369" s="24">
        <v>43165</v>
      </c>
      <c r="E1369" s="23" t="s">
        <v>345</v>
      </c>
      <c r="F1369" s="23" t="s">
        <v>533</v>
      </c>
      <c r="G1369" s="23" t="s">
        <v>768</v>
      </c>
      <c r="H1369" s="25">
        <v>280000000</v>
      </c>
      <c r="I1369" s="25">
        <v>280000000</v>
      </c>
      <c r="J1369" s="23" t="s">
        <v>347</v>
      </c>
      <c r="K1369" s="23" t="s">
        <v>347</v>
      </c>
      <c r="L1369" s="22" t="s">
        <v>4887</v>
      </c>
      <c r="M1369" s="22" t="s">
        <v>46</v>
      </c>
      <c r="N1369" s="21" t="s">
        <v>4888</v>
      </c>
      <c r="O1369" s="26" t="s">
        <v>4889</v>
      </c>
      <c r="P1369" s="23" t="s">
        <v>4890</v>
      </c>
      <c r="Q1369" s="23" t="s">
        <v>4891</v>
      </c>
      <c r="R1369" s="23" t="s">
        <v>4892</v>
      </c>
      <c r="S1369" s="23" t="s">
        <v>4893</v>
      </c>
      <c r="T1369" s="23" t="s">
        <v>4891</v>
      </c>
      <c r="U1369" s="22" t="s">
        <v>4894</v>
      </c>
      <c r="V1369" s="22"/>
      <c r="W1369" s="27"/>
      <c r="X1369" s="28"/>
      <c r="Y1369" s="23"/>
      <c r="Z1369" s="23"/>
      <c r="AA1369" s="29" t="str">
        <f t="shared" si="21"/>
        <v/>
      </c>
      <c r="AB1369" s="22"/>
      <c r="AC1369" s="22"/>
      <c r="AD1369" s="22"/>
      <c r="AE1369" s="22"/>
      <c r="AF1369" s="23"/>
      <c r="AG1369" s="23"/>
    </row>
    <row r="1370" spans="1:33" s="20" customFormat="1" ht="63" customHeight="1" x14ac:dyDescent="0.2">
      <c r="A1370" s="21" t="s">
        <v>4452</v>
      </c>
      <c r="B1370" s="22">
        <v>80000000</v>
      </c>
      <c r="C1370" s="23" t="s">
        <v>4866</v>
      </c>
      <c r="D1370" s="24">
        <v>43060</v>
      </c>
      <c r="E1370" s="23" t="s">
        <v>340</v>
      </c>
      <c r="F1370" s="23" t="s">
        <v>353</v>
      </c>
      <c r="G1370" s="23" t="s">
        <v>768</v>
      </c>
      <c r="H1370" s="25">
        <v>11444820146</v>
      </c>
      <c r="I1370" s="25">
        <v>3338369000</v>
      </c>
      <c r="J1370" s="23" t="s">
        <v>49</v>
      </c>
      <c r="K1370" s="23" t="s">
        <v>346</v>
      </c>
      <c r="L1370" s="22" t="s">
        <v>4895</v>
      </c>
      <c r="M1370" s="22" t="s">
        <v>2604</v>
      </c>
      <c r="N1370" s="21" t="s">
        <v>4896</v>
      </c>
      <c r="O1370" s="26" t="s">
        <v>4897</v>
      </c>
      <c r="P1370" s="23"/>
      <c r="Q1370" s="23"/>
      <c r="R1370" s="23"/>
      <c r="S1370" s="23" t="s">
        <v>4898</v>
      </c>
      <c r="T1370" s="23"/>
      <c r="U1370" s="22"/>
      <c r="V1370" s="22">
        <v>7966</v>
      </c>
      <c r="W1370" s="27">
        <v>17329</v>
      </c>
      <c r="X1370" s="28">
        <v>43049</v>
      </c>
      <c r="Y1370" s="23" t="s">
        <v>45</v>
      </c>
      <c r="Z1370" s="23">
        <v>4600007919</v>
      </c>
      <c r="AA1370" s="29">
        <f t="shared" si="21"/>
        <v>1</v>
      </c>
      <c r="AB1370" s="22" t="s">
        <v>4867</v>
      </c>
      <c r="AC1370" s="22" t="s">
        <v>317</v>
      </c>
      <c r="AD1370" s="22" t="s">
        <v>4868</v>
      </c>
      <c r="AE1370" s="22" t="s">
        <v>4725</v>
      </c>
      <c r="AF1370" s="23" t="s">
        <v>47</v>
      </c>
      <c r="AG1370" s="23" t="s">
        <v>4619</v>
      </c>
    </row>
    <row r="1371" spans="1:33" s="20" customFormat="1" ht="63" customHeight="1" x14ac:dyDescent="0.2">
      <c r="A1371" s="21" t="s">
        <v>4452</v>
      </c>
      <c r="B1371" s="22">
        <v>20102301</v>
      </c>
      <c r="C1371" s="23" t="s">
        <v>605</v>
      </c>
      <c r="D1371" s="24">
        <v>43102</v>
      </c>
      <c r="E1371" s="23" t="s">
        <v>341</v>
      </c>
      <c r="F1371" s="23" t="s">
        <v>348</v>
      </c>
      <c r="G1371" s="23" t="s">
        <v>352</v>
      </c>
      <c r="H1371" s="25">
        <v>130000000</v>
      </c>
      <c r="I1371" s="25">
        <v>130000000</v>
      </c>
      <c r="J1371" s="23" t="s">
        <v>347</v>
      </c>
      <c r="K1371" s="23" t="s">
        <v>45</v>
      </c>
      <c r="L1371" s="22" t="s">
        <v>4899</v>
      </c>
      <c r="M1371" s="22" t="s">
        <v>4900</v>
      </c>
      <c r="N1371" s="21" t="s">
        <v>4901</v>
      </c>
      <c r="O1371" s="26" t="s">
        <v>4902</v>
      </c>
      <c r="P1371" s="23" t="s">
        <v>4611</v>
      </c>
      <c r="Q1371" s="23" t="s">
        <v>4903</v>
      </c>
      <c r="R1371" s="23" t="s">
        <v>4904</v>
      </c>
      <c r="S1371" s="23" t="s">
        <v>4905</v>
      </c>
      <c r="T1371" s="23" t="s">
        <v>4903</v>
      </c>
      <c r="U1371" s="22" t="s">
        <v>4906</v>
      </c>
      <c r="V1371" s="22"/>
      <c r="W1371" s="27"/>
      <c r="X1371" s="28"/>
      <c r="Y1371" s="23"/>
      <c r="Z1371" s="23"/>
      <c r="AA1371" s="29" t="str">
        <f t="shared" si="21"/>
        <v/>
      </c>
      <c r="AB1371" s="22"/>
      <c r="AC1371" s="22"/>
      <c r="AD1371" s="22"/>
      <c r="AE1371" s="22" t="s">
        <v>4907</v>
      </c>
      <c r="AF1371" s="23" t="s">
        <v>47</v>
      </c>
      <c r="AG1371" s="23" t="s">
        <v>4908</v>
      </c>
    </row>
    <row r="1372" spans="1:33" s="20" customFormat="1" ht="63" customHeight="1" x14ac:dyDescent="0.2">
      <c r="A1372" s="21" t="s">
        <v>4452</v>
      </c>
      <c r="B1372" s="22">
        <v>20102301</v>
      </c>
      <c r="C1372" s="23" t="s">
        <v>605</v>
      </c>
      <c r="D1372" s="24">
        <v>43102</v>
      </c>
      <c r="E1372" s="23" t="s">
        <v>341</v>
      </c>
      <c r="F1372" s="23" t="s">
        <v>348</v>
      </c>
      <c r="G1372" s="23" t="s">
        <v>352</v>
      </c>
      <c r="H1372" s="25">
        <v>100000000</v>
      </c>
      <c r="I1372" s="25">
        <v>100000000</v>
      </c>
      <c r="J1372" s="23" t="s">
        <v>347</v>
      </c>
      <c r="K1372" s="23" t="s">
        <v>45</v>
      </c>
      <c r="L1372" s="22" t="s">
        <v>4899</v>
      </c>
      <c r="M1372" s="22" t="s">
        <v>4900</v>
      </c>
      <c r="N1372" s="21" t="s">
        <v>4901</v>
      </c>
      <c r="O1372" s="26" t="s">
        <v>4902</v>
      </c>
      <c r="P1372" s="23" t="s">
        <v>4611</v>
      </c>
      <c r="Q1372" s="23" t="s">
        <v>4903</v>
      </c>
      <c r="R1372" s="23" t="s">
        <v>4909</v>
      </c>
      <c r="S1372" s="23" t="s">
        <v>4910</v>
      </c>
      <c r="T1372" s="23" t="s">
        <v>4903</v>
      </c>
      <c r="U1372" s="22" t="s">
        <v>4906</v>
      </c>
      <c r="V1372" s="22"/>
      <c r="W1372" s="27"/>
      <c r="X1372" s="28"/>
      <c r="Y1372" s="23"/>
      <c r="Z1372" s="23"/>
      <c r="AA1372" s="29" t="str">
        <f t="shared" si="21"/>
        <v/>
      </c>
      <c r="AB1372" s="22"/>
      <c r="AC1372" s="22"/>
      <c r="AD1372" s="22"/>
      <c r="AE1372" s="22" t="s">
        <v>4907</v>
      </c>
      <c r="AF1372" s="23" t="s">
        <v>47</v>
      </c>
      <c r="AG1372" s="23" t="s">
        <v>4908</v>
      </c>
    </row>
    <row r="1373" spans="1:33" s="20" customFormat="1" ht="63" customHeight="1" x14ac:dyDescent="0.2">
      <c r="A1373" s="21" t="s">
        <v>4452</v>
      </c>
      <c r="B1373" s="22">
        <v>85121800</v>
      </c>
      <c r="C1373" s="23" t="s">
        <v>4911</v>
      </c>
      <c r="D1373" s="24">
        <v>43205</v>
      </c>
      <c r="E1373" s="23" t="s">
        <v>344</v>
      </c>
      <c r="F1373" s="23" t="s">
        <v>780</v>
      </c>
      <c r="G1373" s="23" t="s">
        <v>352</v>
      </c>
      <c r="H1373" s="25">
        <v>100000000</v>
      </c>
      <c r="I1373" s="25">
        <v>100000000</v>
      </c>
      <c r="J1373" s="23" t="s">
        <v>347</v>
      </c>
      <c r="K1373" s="23" t="s">
        <v>45</v>
      </c>
      <c r="L1373" s="22" t="s">
        <v>4912</v>
      </c>
      <c r="M1373" s="22" t="s">
        <v>4913</v>
      </c>
      <c r="N1373" s="21" t="s">
        <v>4709</v>
      </c>
      <c r="O1373" s="26" t="s">
        <v>4710</v>
      </c>
      <c r="P1373" s="23" t="s">
        <v>4611</v>
      </c>
      <c r="Q1373" s="23" t="s">
        <v>4903</v>
      </c>
      <c r="R1373" s="23" t="s">
        <v>4909</v>
      </c>
      <c r="S1373" s="23" t="s">
        <v>4914</v>
      </c>
      <c r="T1373" s="23" t="s">
        <v>4903</v>
      </c>
      <c r="U1373" s="22" t="s">
        <v>4915</v>
      </c>
      <c r="V1373" s="22"/>
      <c r="W1373" s="27"/>
      <c r="X1373" s="28"/>
      <c r="Y1373" s="23"/>
      <c r="Z1373" s="23"/>
      <c r="AA1373" s="29" t="str">
        <f t="shared" si="21"/>
        <v/>
      </c>
      <c r="AB1373" s="22"/>
      <c r="AC1373" s="22"/>
      <c r="AD1373" s="22"/>
      <c r="AE1373" s="22" t="s">
        <v>4916</v>
      </c>
      <c r="AF1373" s="23" t="s">
        <v>47</v>
      </c>
      <c r="AG1373" s="23" t="s">
        <v>4908</v>
      </c>
    </row>
    <row r="1374" spans="1:33" s="20" customFormat="1" ht="63" customHeight="1" x14ac:dyDescent="0.2">
      <c r="A1374" s="21" t="s">
        <v>4452</v>
      </c>
      <c r="B1374" s="22">
        <v>80111504</v>
      </c>
      <c r="C1374" s="23" t="s">
        <v>4917</v>
      </c>
      <c r="D1374" s="24">
        <v>43102</v>
      </c>
      <c r="E1374" s="23" t="s">
        <v>341</v>
      </c>
      <c r="F1374" s="23" t="s">
        <v>620</v>
      </c>
      <c r="G1374" s="23" t="s">
        <v>352</v>
      </c>
      <c r="H1374" s="25">
        <v>20000000</v>
      </c>
      <c r="I1374" s="25">
        <v>20000000</v>
      </c>
      <c r="J1374" s="23" t="s">
        <v>347</v>
      </c>
      <c r="K1374" s="23" t="s">
        <v>45</v>
      </c>
      <c r="L1374" s="22" t="s">
        <v>4918</v>
      </c>
      <c r="M1374" s="22" t="s">
        <v>4913</v>
      </c>
      <c r="N1374" s="21" t="s">
        <v>4709</v>
      </c>
      <c r="O1374" s="26" t="s">
        <v>4710</v>
      </c>
      <c r="P1374" s="23" t="s">
        <v>4611</v>
      </c>
      <c r="Q1374" s="23" t="s">
        <v>4903</v>
      </c>
      <c r="R1374" s="23" t="s">
        <v>4909</v>
      </c>
      <c r="S1374" s="23" t="s">
        <v>4914</v>
      </c>
      <c r="T1374" s="23" t="s">
        <v>4903</v>
      </c>
      <c r="U1374" s="22"/>
      <c r="V1374" s="22"/>
      <c r="W1374" s="27"/>
      <c r="X1374" s="28"/>
      <c r="Y1374" s="23"/>
      <c r="Z1374" s="23"/>
      <c r="AA1374" s="29" t="str">
        <f t="shared" si="21"/>
        <v/>
      </c>
      <c r="AB1374" s="22"/>
      <c r="AC1374" s="22"/>
      <c r="AD1374" s="22"/>
      <c r="AE1374" s="22" t="s">
        <v>4916</v>
      </c>
      <c r="AF1374" s="23" t="s">
        <v>47</v>
      </c>
      <c r="AG1374" s="23" t="s">
        <v>4908</v>
      </c>
    </row>
    <row r="1375" spans="1:33" s="20" customFormat="1" ht="63" customHeight="1" x14ac:dyDescent="0.2">
      <c r="A1375" s="21" t="s">
        <v>4452</v>
      </c>
      <c r="B1375" s="22">
        <v>95122001</v>
      </c>
      <c r="C1375" s="23" t="s">
        <v>4919</v>
      </c>
      <c r="D1375" s="24">
        <v>43101</v>
      </c>
      <c r="E1375" s="23" t="s">
        <v>344</v>
      </c>
      <c r="F1375" s="23" t="s">
        <v>677</v>
      </c>
      <c r="G1375" s="23" t="s">
        <v>352</v>
      </c>
      <c r="H1375" s="25">
        <v>7887402972</v>
      </c>
      <c r="I1375" s="25">
        <v>4046000000</v>
      </c>
      <c r="J1375" s="23" t="s">
        <v>49</v>
      </c>
      <c r="K1375" s="23" t="s">
        <v>346</v>
      </c>
      <c r="L1375" s="22" t="s">
        <v>4920</v>
      </c>
      <c r="M1375" s="22" t="s">
        <v>4282</v>
      </c>
      <c r="N1375" s="21" t="s">
        <v>4709</v>
      </c>
      <c r="O1375" s="26" t="s">
        <v>4921</v>
      </c>
      <c r="P1375" s="23" t="s">
        <v>4611</v>
      </c>
      <c r="Q1375" s="23" t="s">
        <v>4903</v>
      </c>
      <c r="R1375" s="23" t="s">
        <v>4909</v>
      </c>
      <c r="S1375" s="23" t="s">
        <v>4914</v>
      </c>
      <c r="T1375" s="23" t="s">
        <v>4922</v>
      </c>
      <c r="U1375" s="22"/>
      <c r="V1375" s="22"/>
      <c r="W1375" s="27"/>
      <c r="X1375" s="28"/>
      <c r="Y1375" s="23"/>
      <c r="Z1375" s="23"/>
      <c r="AA1375" s="29" t="str">
        <f t="shared" si="21"/>
        <v/>
      </c>
      <c r="AB1375" s="22"/>
      <c r="AC1375" s="22"/>
      <c r="AD1375" s="22"/>
      <c r="AE1375" s="22" t="s">
        <v>4920</v>
      </c>
      <c r="AF1375" s="23" t="s">
        <v>4923</v>
      </c>
      <c r="AG1375" s="23" t="s">
        <v>4924</v>
      </c>
    </row>
    <row r="1376" spans="1:33" s="20" customFormat="1" ht="63" customHeight="1" x14ac:dyDescent="0.2">
      <c r="A1376" s="21" t="s">
        <v>4452</v>
      </c>
      <c r="B1376" s="22">
        <v>95122001</v>
      </c>
      <c r="C1376" s="23" t="s">
        <v>4919</v>
      </c>
      <c r="D1376" s="24">
        <v>43101</v>
      </c>
      <c r="E1376" s="23" t="s">
        <v>344</v>
      </c>
      <c r="F1376" s="23" t="s">
        <v>677</v>
      </c>
      <c r="G1376" s="23" t="s">
        <v>352</v>
      </c>
      <c r="H1376" s="25">
        <v>7887402972</v>
      </c>
      <c r="I1376" s="25">
        <v>3841402972</v>
      </c>
      <c r="J1376" s="23" t="s">
        <v>49</v>
      </c>
      <c r="K1376" s="23" t="s">
        <v>346</v>
      </c>
      <c r="L1376" s="22" t="s">
        <v>4920</v>
      </c>
      <c r="M1376" s="22" t="s">
        <v>4282</v>
      </c>
      <c r="N1376" s="21" t="s">
        <v>4709</v>
      </c>
      <c r="O1376" s="26" t="s">
        <v>4921</v>
      </c>
      <c r="P1376" s="23" t="s">
        <v>4611</v>
      </c>
      <c r="Q1376" s="23" t="s">
        <v>4903</v>
      </c>
      <c r="R1376" s="23" t="s">
        <v>4925</v>
      </c>
      <c r="S1376" s="23" t="s">
        <v>4905</v>
      </c>
      <c r="T1376" s="23" t="s">
        <v>4922</v>
      </c>
      <c r="U1376" s="22"/>
      <c r="V1376" s="22"/>
      <c r="W1376" s="27"/>
      <c r="X1376" s="28"/>
      <c r="Y1376" s="23"/>
      <c r="Z1376" s="23"/>
      <c r="AA1376" s="29" t="str">
        <f t="shared" si="21"/>
        <v/>
      </c>
      <c r="AB1376" s="22"/>
      <c r="AC1376" s="22"/>
      <c r="AD1376" s="22"/>
      <c r="AE1376" s="22" t="s">
        <v>4920</v>
      </c>
      <c r="AF1376" s="23" t="s">
        <v>4923</v>
      </c>
      <c r="AG1376" s="23" t="s">
        <v>4924</v>
      </c>
    </row>
    <row r="1377" spans="1:33" s="20" customFormat="1" ht="63" customHeight="1" x14ac:dyDescent="0.2">
      <c r="A1377" s="21" t="s">
        <v>4452</v>
      </c>
      <c r="B1377" s="22">
        <v>93141506</v>
      </c>
      <c r="C1377" s="23" t="s">
        <v>4926</v>
      </c>
      <c r="D1377" s="24">
        <v>43101</v>
      </c>
      <c r="E1377" s="23" t="s">
        <v>4348</v>
      </c>
      <c r="F1377" s="23" t="s">
        <v>4927</v>
      </c>
      <c r="G1377" s="23" t="s">
        <v>352</v>
      </c>
      <c r="H1377" s="25">
        <v>300000000</v>
      </c>
      <c r="I1377" s="25">
        <v>300000000</v>
      </c>
      <c r="J1377" s="23" t="s">
        <v>347</v>
      </c>
      <c r="K1377" s="23" t="s">
        <v>45</v>
      </c>
      <c r="L1377" s="22" t="s">
        <v>4928</v>
      </c>
      <c r="M1377" s="22" t="s">
        <v>4929</v>
      </c>
      <c r="N1377" s="21" t="s">
        <v>4930</v>
      </c>
      <c r="O1377" s="26" t="s">
        <v>4931</v>
      </c>
      <c r="P1377" s="23" t="s">
        <v>4932</v>
      </c>
      <c r="Q1377" s="23" t="s">
        <v>4933</v>
      </c>
      <c r="R1377" s="23" t="s">
        <v>4934</v>
      </c>
      <c r="S1377" s="23" t="s">
        <v>4935</v>
      </c>
      <c r="T1377" s="23" t="s">
        <v>4936</v>
      </c>
      <c r="U1377" s="22" t="s">
        <v>4937</v>
      </c>
      <c r="V1377" s="22"/>
      <c r="W1377" s="27"/>
      <c r="X1377" s="28"/>
      <c r="Y1377" s="23"/>
      <c r="Z1377" s="23"/>
      <c r="AA1377" s="29" t="str">
        <f t="shared" si="21"/>
        <v/>
      </c>
      <c r="AB1377" s="22"/>
      <c r="AC1377" s="22"/>
      <c r="AD1377" s="22"/>
      <c r="AE1377" s="22" t="s">
        <v>4928</v>
      </c>
      <c r="AF1377" s="23" t="s">
        <v>47</v>
      </c>
      <c r="AG1377" s="23" t="s">
        <v>4908</v>
      </c>
    </row>
    <row r="1378" spans="1:33" s="20" customFormat="1" ht="63" customHeight="1" x14ac:dyDescent="0.2">
      <c r="A1378" s="21" t="s">
        <v>4452</v>
      </c>
      <c r="B1378" s="22">
        <v>93141506</v>
      </c>
      <c r="C1378" s="23" t="s">
        <v>4938</v>
      </c>
      <c r="D1378" s="24">
        <v>43101</v>
      </c>
      <c r="E1378" s="23" t="s">
        <v>4348</v>
      </c>
      <c r="F1378" s="23" t="s">
        <v>780</v>
      </c>
      <c r="G1378" s="23" t="s">
        <v>352</v>
      </c>
      <c r="H1378" s="25">
        <v>76000000</v>
      </c>
      <c r="I1378" s="25">
        <v>76000000</v>
      </c>
      <c r="J1378" s="23" t="s">
        <v>347</v>
      </c>
      <c r="K1378" s="23" t="s">
        <v>45</v>
      </c>
      <c r="L1378" s="22" t="s">
        <v>4939</v>
      </c>
      <c r="M1378" s="22" t="s">
        <v>4929</v>
      </c>
      <c r="N1378" s="21" t="s">
        <v>4940</v>
      </c>
      <c r="O1378" s="26" t="s">
        <v>4941</v>
      </c>
      <c r="P1378" s="23" t="s">
        <v>4932</v>
      </c>
      <c r="Q1378" s="23" t="s">
        <v>4933</v>
      </c>
      <c r="R1378" s="23" t="s">
        <v>4934</v>
      </c>
      <c r="S1378" s="23" t="s">
        <v>4935</v>
      </c>
      <c r="T1378" s="23" t="s">
        <v>4936</v>
      </c>
      <c r="U1378" s="22" t="s">
        <v>4942</v>
      </c>
      <c r="V1378" s="22"/>
      <c r="W1378" s="27"/>
      <c r="X1378" s="28"/>
      <c r="Y1378" s="23"/>
      <c r="Z1378" s="23"/>
      <c r="AA1378" s="29" t="str">
        <f t="shared" si="21"/>
        <v/>
      </c>
      <c r="AB1378" s="22"/>
      <c r="AC1378" s="22"/>
      <c r="AD1378" s="22"/>
      <c r="AE1378" s="22" t="s">
        <v>4939</v>
      </c>
      <c r="AF1378" s="23" t="s">
        <v>47</v>
      </c>
      <c r="AG1378" s="23" t="s">
        <v>4908</v>
      </c>
    </row>
    <row r="1379" spans="1:33" s="20" customFormat="1" ht="63" customHeight="1" x14ac:dyDescent="0.2">
      <c r="A1379" s="21" t="s">
        <v>4452</v>
      </c>
      <c r="B1379" s="22">
        <v>93141506</v>
      </c>
      <c r="C1379" s="23" t="s">
        <v>4943</v>
      </c>
      <c r="D1379" s="24">
        <v>43101</v>
      </c>
      <c r="E1379" s="23" t="s">
        <v>4348</v>
      </c>
      <c r="F1379" s="23" t="s">
        <v>4927</v>
      </c>
      <c r="G1379" s="23" t="s">
        <v>352</v>
      </c>
      <c r="H1379" s="25">
        <v>70000000</v>
      </c>
      <c r="I1379" s="25">
        <v>70000000</v>
      </c>
      <c r="J1379" s="23" t="s">
        <v>347</v>
      </c>
      <c r="K1379" s="23" t="s">
        <v>45</v>
      </c>
      <c r="L1379" s="22" t="s">
        <v>4928</v>
      </c>
      <c r="M1379" s="22" t="s">
        <v>4929</v>
      </c>
      <c r="N1379" s="21" t="s">
        <v>4930</v>
      </c>
      <c r="O1379" s="26" t="s">
        <v>4931</v>
      </c>
      <c r="P1379" s="23" t="s">
        <v>4932</v>
      </c>
      <c r="Q1379" s="23" t="s">
        <v>4933</v>
      </c>
      <c r="R1379" s="23" t="s">
        <v>4934</v>
      </c>
      <c r="S1379" s="23" t="s">
        <v>4935</v>
      </c>
      <c r="T1379" s="23" t="s">
        <v>4936</v>
      </c>
      <c r="U1379" s="22" t="s">
        <v>4944</v>
      </c>
      <c r="V1379" s="22"/>
      <c r="W1379" s="27"/>
      <c r="X1379" s="28"/>
      <c r="Y1379" s="23"/>
      <c r="Z1379" s="23"/>
      <c r="AA1379" s="29" t="str">
        <f t="shared" si="21"/>
        <v/>
      </c>
      <c r="AB1379" s="22"/>
      <c r="AC1379" s="22"/>
      <c r="AD1379" s="22"/>
      <c r="AE1379" s="22" t="s">
        <v>4928</v>
      </c>
      <c r="AF1379" s="23" t="s">
        <v>47</v>
      </c>
      <c r="AG1379" s="23" t="s">
        <v>4908</v>
      </c>
    </row>
    <row r="1380" spans="1:33" s="20" customFormat="1" ht="63" customHeight="1" x14ac:dyDescent="0.2">
      <c r="A1380" s="21" t="s">
        <v>4452</v>
      </c>
      <c r="B1380" s="22">
        <v>72154110</v>
      </c>
      <c r="C1380" s="23" t="s">
        <v>4945</v>
      </c>
      <c r="D1380" s="24">
        <v>43101</v>
      </c>
      <c r="E1380" s="23" t="s">
        <v>482</v>
      </c>
      <c r="F1380" s="23" t="s">
        <v>780</v>
      </c>
      <c r="G1380" s="23" t="s">
        <v>352</v>
      </c>
      <c r="H1380" s="25">
        <v>44375100</v>
      </c>
      <c r="I1380" s="25">
        <v>44375100</v>
      </c>
      <c r="J1380" s="23" t="s">
        <v>347</v>
      </c>
      <c r="K1380" s="23" t="s">
        <v>45</v>
      </c>
      <c r="L1380" s="22" t="s">
        <v>4946</v>
      </c>
      <c r="M1380" s="22" t="s">
        <v>50</v>
      </c>
      <c r="N1380" s="21">
        <v>3839713</v>
      </c>
      <c r="O1380" s="26" t="s">
        <v>4947</v>
      </c>
      <c r="P1380" s="23"/>
      <c r="Q1380" s="23"/>
      <c r="R1380" s="23"/>
      <c r="S1380" s="23" t="s">
        <v>4948</v>
      </c>
      <c r="T1380" s="23"/>
      <c r="U1380" s="22"/>
      <c r="V1380" s="22"/>
      <c r="W1380" s="27"/>
      <c r="X1380" s="28"/>
      <c r="Y1380" s="23"/>
      <c r="Z1380" s="23"/>
      <c r="AA1380" s="29" t="str">
        <f t="shared" si="21"/>
        <v/>
      </c>
      <c r="AB1380" s="22"/>
      <c r="AC1380" s="22"/>
      <c r="AD1380" s="22"/>
      <c r="AE1380" s="22" t="s">
        <v>4949</v>
      </c>
      <c r="AF1380" s="23" t="s">
        <v>47</v>
      </c>
      <c r="AG1380" s="23" t="s">
        <v>319</v>
      </c>
    </row>
    <row r="1381" spans="1:33" s="20" customFormat="1" ht="63" customHeight="1" x14ac:dyDescent="0.2">
      <c r="A1381" s="21" t="s">
        <v>4452</v>
      </c>
      <c r="B1381" s="22">
        <v>44120000</v>
      </c>
      <c r="C1381" s="23" t="s">
        <v>4950</v>
      </c>
      <c r="D1381" s="24">
        <v>43101</v>
      </c>
      <c r="E1381" s="23" t="s">
        <v>340</v>
      </c>
      <c r="F1381" s="23" t="s">
        <v>348</v>
      </c>
      <c r="G1381" s="23" t="s">
        <v>352</v>
      </c>
      <c r="H1381" s="25">
        <v>170000000</v>
      </c>
      <c r="I1381" s="25">
        <v>170000000</v>
      </c>
      <c r="J1381" s="23" t="s">
        <v>347</v>
      </c>
      <c r="K1381" s="23" t="s">
        <v>45</v>
      </c>
      <c r="L1381" s="22" t="s">
        <v>4946</v>
      </c>
      <c r="M1381" s="22" t="s">
        <v>50</v>
      </c>
      <c r="N1381" s="21">
        <v>3839713</v>
      </c>
      <c r="O1381" s="26" t="s">
        <v>4947</v>
      </c>
      <c r="P1381" s="23"/>
      <c r="Q1381" s="23"/>
      <c r="R1381" s="23"/>
      <c r="S1381" s="23" t="s">
        <v>4948</v>
      </c>
      <c r="T1381" s="23"/>
      <c r="U1381" s="22"/>
      <c r="V1381" s="22"/>
      <c r="W1381" s="27"/>
      <c r="X1381" s="28"/>
      <c r="Y1381" s="23"/>
      <c r="Z1381" s="23"/>
      <c r="AA1381" s="29" t="str">
        <f t="shared" si="21"/>
        <v/>
      </c>
      <c r="AB1381" s="22"/>
      <c r="AC1381" s="22"/>
      <c r="AD1381" s="22"/>
      <c r="AE1381" s="22" t="s">
        <v>4951</v>
      </c>
      <c r="AF1381" s="23" t="s">
        <v>47</v>
      </c>
      <c r="AG1381" s="23" t="s">
        <v>319</v>
      </c>
    </row>
    <row r="1382" spans="1:33" s="20" customFormat="1" ht="63" customHeight="1" x14ac:dyDescent="0.2">
      <c r="A1382" s="21" t="s">
        <v>4452</v>
      </c>
      <c r="B1382" s="22">
        <v>44120000</v>
      </c>
      <c r="C1382" s="23" t="s">
        <v>4952</v>
      </c>
      <c r="D1382" s="24">
        <v>43101</v>
      </c>
      <c r="E1382" s="23" t="s">
        <v>340</v>
      </c>
      <c r="F1382" s="23" t="s">
        <v>348</v>
      </c>
      <c r="G1382" s="23" t="s">
        <v>352</v>
      </c>
      <c r="H1382" s="25">
        <v>49000000</v>
      </c>
      <c r="I1382" s="25">
        <v>49000000</v>
      </c>
      <c r="J1382" s="23" t="s">
        <v>347</v>
      </c>
      <c r="K1382" s="23" t="s">
        <v>45</v>
      </c>
      <c r="L1382" s="22" t="s">
        <v>4946</v>
      </c>
      <c r="M1382" s="22" t="s">
        <v>50</v>
      </c>
      <c r="N1382" s="21">
        <v>3839713</v>
      </c>
      <c r="O1382" s="26" t="s">
        <v>4947</v>
      </c>
      <c r="P1382" s="23"/>
      <c r="Q1382" s="23"/>
      <c r="R1382" s="23"/>
      <c r="S1382" s="23" t="s">
        <v>4948</v>
      </c>
      <c r="T1382" s="23"/>
      <c r="U1382" s="22"/>
      <c r="V1382" s="22"/>
      <c r="W1382" s="27"/>
      <c r="X1382" s="28"/>
      <c r="Y1382" s="23"/>
      <c r="Z1382" s="23"/>
      <c r="AA1382" s="29" t="str">
        <f t="shared" si="21"/>
        <v/>
      </c>
      <c r="AB1382" s="22"/>
      <c r="AC1382" s="22"/>
      <c r="AD1382" s="22"/>
      <c r="AE1382" s="22" t="s">
        <v>4951</v>
      </c>
      <c r="AF1382" s="23" t="s">
        <v>47</v>
      </c>
      <c r="AG1382" s="23" t="s">
        <v>319</v>
      </c>
    </row>
    <row r="1383" spans="1:33" s="20" customFormat="1" ht="63" customHeight="1" x14ac:dyDescent="0.2">
      <c r="A1383" s="21" t="s">
        <v>4452</v>
      </c>
      <c r="B1383" s="22">
        <v>47131700</v>
      </c>
      <c r="C1383" s="23" t="s">
        <v>4953</v>
      </c>
      <c r="D1383" s="24">
        <v>43101</v>
      </c>
      <c r="E1383" s="23" t="s">
        <v>340</v>
      </c>
      <c r="F1383" s="23" t="s">
        <v>348</v>
      </c>
      <c r="G1383" s="23" t="s">
        <v>352</v>
      </c>
      <c r="H1383" s="25">
        <v>46000000</v>
      </c>
      <c r="I1383" s="25">
        <v>46000000</v>
      </c>
      <c r="J1383" s="23" t="s">
        <v>347</v>
      </c>
      <c r="K1383" s="23" t="s">
        <v>45</v>
      </c>
      <c r="L1383" s="22" t="s">
        <v>4946</v>
      </c>
      <c r="M1383" s="22" t="s">
        <v>50</v>
      </c>
      <c r="N1383" s="21">
        <v>3839713</v>
      </c>
      <c r="O1383" s="26" t="s">
        <v>4947</v>
      </c>
      <c r="P1383" s="23"/>
      <c r="Q1383" s="23"/>
      <c r="R1383" s="23"/>
      <c r="S1383" s="23" t="s">
        <v>4948</v>
      </c>
      <c r="T1383" s="23"/>
      <c r="U1383" s="22"/>
      <c r="V1383" s="22"/>
      <c r="W1383" s="27"/>
      <c r="X1383" s="28"/>
      <c r="Y1383" s="23"/>
      <c r="Z1383" s="23"/>
      <c r="AA1383" s="29" t="str">
        <f t="shared" si="21"/>
        <v/>
      </c>
      <c r="AB1383" s="22"/>
      <c r="AC1383" s="22"/>
      <c r="AD1383" s="22"/>
      <c r="AE1383" s="22" t="s">
        <v>4954</v>
      </c>
      <c r="AF1383" s="23" t="s">
        <v>47</v>
      </c>
      <c r="AG1383" s="23" t="s">
        <v>319</v>
      </c>
    </row>
    <row r="1384" spans="1:33" s="20" customFormat="1" ht="63" customHeight="1" x14ac:dyDescent="0.2">
      <c r="A1384" s="21" t="s">
        <v>4452</v>
      </c>
      <c r="B1384" s="22">
        <v>44120000</v>
      </c>
      <c r="C1384" s="23" t="s">
        <v>4955</v>
      </c>
      <c r="D1384" s="24">
        <v>43160</v>
      </c>
      <c r="E1384" s="23" t="s">
        <v>345</v>
      </c>
      <c r="F1384" s="23" t="s">
        <v>780</v>
      </c>
      <c r="G1384" s="23" t="s">
        <v>352</v>
      </c>
      <c r="H1384" s="25">
        <v>5000000</v>
      </c>
      <c r="I1384" s="25">
        <v>5000000</v>
      </c>
      <c r="J1384" s="23" t="s">
        <v>347</v>
      </c>
      <c r="K1384" s="23" t="s">
        <v>45</v>
      </c>
      <c r="L1384" s="22" t="s">
        <v>4946</v>
      </c>
      <c r="M1384" s="22" t="s">
        <v>50</v>
      </c>
      <c r="N1384" s="21">
        <v>3839713</v>
      </c>
      <c r="O1384" s="26" t="s">
        <v>4947</v>
      </c>
      <c r="P1384" s="23"/>
      <c r="Q1384" s="23"/>
      <c r="R1384" s="23"/>
      <c r="S1384" s="23" t="s">
        <v>4948</v>
      </c>
      <c r="T1384" s="23"/>
      <c r="U1384" s="22"/>
      <c r="V1384" s="22"/>
      <c r="W1384" s="27"/>
      <c r="X1384" s="28"/>
      <c r="Y1384" s="23"/>
      <c r="Z1384" s="23"/>
      <c r="AA1384" s="29" t="str">
        <f t="shared" si="21"/>
        <v/>
      </c>
      <c r="AB1384" s="22"/>
      <c r="AC1384" s="22"/>
      <c r="AD1384" s="22"/>
      <c r="AE1384" s="22" t="s">
        <v>4956</v>
      </c>
      <c r="AF1384" s="23" t="s">
        <v>47</v>
      </c>
      <c r="AG1384" s="23" t="s">
        <v>319</v>
      </c>
    </row>
    <row r="1385" spans="1:33" s="20" customFormat="1" ht="63" customHeight="1" x14ac:dyDescent="0.2">
      <c r="A1385" s="21" t="s">
        <v>4452</v>
      </c>
      <c r="B1385" s="22">
        <v>44102900</v>
      </c>
      <c r="C1385" s="23" t="s">
        <v>4957</v>
      </c>
      <c r="D1385" s="24">
        <v>43132</v>
      </c>
      <c r="E1385" s="23" t="s">
        <v>345</v>
      </c>
      <c r="F1385" s="23" t="s">
        <v>349</v>
      </c>
      <c r="G1385" s="23" t="s">
        <v>352</v>
      </c>
      <c r="H1385" s="25">
        <v>380000000</v>
      </c>
      <c r="I1385" s="25">
        <v>380000000</v>
      </c>
      <c r="J1385" s="23" t="s">
        <v>347</v>
      </c>
      <c r="K1385" s="23" t="s">
        <v>45</v>
      </c>
      <c r="L1385" s="22" t="s">
        <v>4946</v>
      </c>
      <c r="M1385" s="22" t="s">
        <v>50</v>
      </c>
      <c r="N1385" s="21">
        <v>3839713</v>
      </c>
      <c r="O1385" s="26" t="s">
        <v>4947</v>
      </c>
      <c r="P1385" s="23"/>
      <c r="Q1385" s="23"/>
      <c r="R1385" s="23"/>
      <c r="S1385" s="23" t="s">
        <v>4948</v>
      </c>
      <c r="T1385" s="23"/>
      <c r="U1385" s="22"/>
      <c r="V1385" s="22"/>
      <c r="W1385" s="27"/>
      <c r="X1385" s="28"/>
      <c r="Y1385" s="23"/>
      <c r="Z1385" s="23"/>
      <c r="AA1385" s="29" t="str">
        <f t="shared" si="21"/>
        <v/>
      </c>
      <c r="AB1385" s="22"/>
      <c r="AC1385" s="22"/>
      <c r="AD1385" s="22"/>
      <c r="AE1385" s="22" t="s">
        <v>4958</v>
      </c>
      <c r="AF1385" s="23" t="s">
        <v>47</v>
      </c>
      <c r="AG1385" s="23" t="s">
        <v>319</v>
      </c>
    </row>
    <row r="1386" spans="1:33" s="20" customFormat="1" ht="63" customHeight="1" x14ac:dyDescent="0.2">
      <c r="A1386" s="21" t="s">
        <v>4452</v>
      </c>
      <c r="B1386" s="22">
        <v>78181500</v>
      </c>
      <c r="C1386" s="23" t="s">
        <v>4959</v>
      </c>
      <c r="D1386" s="24">
        <v>43101</v>
      </c>
      <c r="E1386" s="23" t="s">
        <v>341</v>
      </c>
      <c r="F1386" s="23" t="s">
        <v>348</v>
      </c>
      <c r="G1386" s="23" t="s">
        <v>352</v>
      </c>
      <c r="H1386" s="25">
        <v>80144667</v>
      </c>
      <c r="I1386" s="25">
        <v>19928480</v>
      </c>
      <c r="J1386" s="23" t="s">
        <v>49</v>
      </c>
      <c r="K1386" s="23" t="s">
        <v>346</v>
      </c>
      <c r="L1386" s="22" t="s">
        <v>4946</v>
      </c>
      <c r="M1386" s="22" t="s">
        <v>50</v>
      </c>
      <c r="N1386" s="21">
        <v>3839713</v>
      </c>
      <c r="O1386" s="26" t="s">
        <v>4947</v>
      </c>
      <c r="P1386" s="23"/>
      <c r="Q1386" s="23"/>
      <c r="R1386" s="23"/>
      <c r="S1386" s="23" t="s">
        <v>4948</v>
      </c>
      <c r="T1386" s="23"/>
      <c r="U1386" s="22"/>
      <c r="V1386" s="22"/>
      <c r="W1386" s="27"/>
      <c r="X1386" s="28"/>
      <c r="Y1386" s="23"/>
      <c r="Z1386" s="23"/>
      <c r="AA1386" s="29" t="str">
        <f t="shared" si="21"/>
        <v/>
      </c>
      <c r="AB1386" s="22"/>
      <c r="AC1386" s="22"/>
      <c r="AD1386" s="22"/>
      <c r="AE1386" s="22" t="s">
        <v>4960</v>
      </c>
      <c r="AF1386" s="23" t="s">
        <v>47</v>
      </c>
      <c r="AG1386" s="23" t="s">
        <v>319</v>
      </c>
    </row>
    <row r="1387" spans="1:33" s="20" customFormat="1" ht="63" customHeight="1" x14ac:dyDescent="0.2">
      <c r="A1387" s="21" t="s">
        <v>4452</v>
      </c>
      <c r="B1387" s="22">
        <v>72102900</v>
      </c>
      <c r="C1387" s="23" t="s">
        <v>4961</v>
      </c>
      <c r="D1387" s="24">
        <v>43132</v>
      </c>
      <c r="E1387" s="23" t="s">
        <v>345</v>
      </c>
      <c r="F1387" s="23" t="s">
        <v>533</v>
      </c>
      <c r="G1387" s="23" t="s">
        <v>352</v>
      </c>
      <c r="H1387" s="25">
        <v>200000000</v>
      </c>
      <c r="I1387" s="25">
        <v>200000000</v>
      </c>
      <c r="J1387" s="23" t="s">
        <v>347</v>
      </c>
      <c r="K1387" s="23" t="s">
        <v>45</v>
      </c>
      <c r="L1387" s="22" t="s">
        <v>4946</v>
      </c>
      <c r="M1387" s="22" t="s">
        <v>50</v>
      </c>
      <c r="N1387" s="21">
        <v>3839713</v>
      </c>
      <c r="O1387" s="26" t="s">
        <v>4947</v>
      </c>
      <c r="P1387" s="23"/>
      <c r="Q1387" s="23"/>
      <c r="R1387" s="23"/>
      <c r="S1387" s="23" t="s">
        <v>4948</v>
      </c>
      <c r="T1387" s="23"/>
      <c r="U1387" s="22"/>
      <c r="V1387" s="22"/>
      <c r="W1387" s="27"/>
      <c r="X1387" s="28"/>
      <c r="Y1387" s="23"/>
      <c r="Z1387" s="23"/>
      <c r="AA1387" s="29" t="str">
        <f t="shared" si="21"/>
        <v/>
      </c>
      <c r="AB1387" s="22"/>
      <c r="AC1387" s="22"/>
      <c r="AD1387" s="22"/>
      <c r="AE1387" s="22" t="s">
        <v>4960</v>
      </c>
      <c r="AF1387" s="23" t="s">
        <v>47</v>
      </c>
      <c r="AG1387" s="23" t="s">
        <v>319</v>
      </c>
    </row>
    <row r="1388" spans="1:33" s="20" customFormat="1" ht="63" customHeight="1" x14ac:dyDescent="0.2">
      <c r="A1388" s="21" t="s">
        <v>4452</v>
      </c>
      <c r="B1388" s="22">
        <v>15101500</v>
      </c>
      <c r="C1388" s="23" t="s">
        <v>4962</v>
      </c>
      <c r="D1388" s="24">
        <v>43101</v>
      </c>
      <c r="E1388" s="23" t="s">
        <v>341</v>
      </c>
      <c r="F1388" s="23" t="s">
        <v>533</v>
      </c>
      <c r="G1388" s="23" t="s">
        <v>352</v>
      </c>
      <c r="H1388" s="25">
        <v>43664038</v>
      </c>
      <c r="I1388" s="25">
        <v>12295573</v>
      </c>
      <c r="J1388" s="23" t="s">
        <v>49</v>
      </c>
      <c r="K1388" s="23" t="s">
        <v>346</v>
      </c>
      <c r="L1388" s="22" t="s">
        <v>4946</v>
      </c>
      <c r="M1388" s="22" t="s">
        <v>50</v>
      </c>
      <c r="N1388" s="21">
        <v>3839713</v>
      </c>
      <c r="O1388" s="26" t="s">
        <v>4947</v>
      </c>
      <c r="P1388" s="23"/>
      <c r="Q1388" s="23"/>
      <c r="R1388" s="23"/>
      <c r="S1388" s="23" t="s">
        <v>4948</v>
      </c>
      <c r="T1388" s="23"/>
      <c r="U1388" s="22"/>
      <c r="V1388" s="22"/>
      <c r="W1388" s="27"/>
      <c r="X1388" s="28"/>
      <c r="Y1388" s="23"/>
      <c r="Z1388" s="23"/>
      <c r="AA1388" s="29" t="str">
        <f t="shared" si="21"/>
        <v/>
      </c>
      <c r="AB1388" s="22"/>
      <c r="AC1388" s="22"/>
      <c r="AD1388" s="22"/>
      <c r="AE1388" s="22" t="s">
        <v>4960</v>
      </c>
      <c r="AF1388" s="23" t="s">
        <v>47</v>
      </c>
      <c r="AG1388" s="23" t="s">
        <v>319</v>
      </c>
    </row>
    <row r="1389" spans="1:33" s="20" customFormat="1" ht="63" customHeight="1" x14ac:dyDescent="0.2">
      <c r="A1389" s="21" t="s">
        <v>4452</v>
      </c>
      <c r="B1389" s="22">
        <v>15101500</v>
      </c>
      <c r="C1389" s="23" t="s">
        <v>4963</v>
      </c>
      <c r="D1389" s="24">
        <v>43101</v>
      </c>
      <c r="E1389" s="23" t="s">
        <v>341</v>
      </c>
      <c r="F1389" s="23" t="s">
        <v>837</v>
      </c>
      <c r="G1389" s="23" t="s">
        <v>352</v>
      </c>
      <c r="H1389" s="25">
        <v>15968687</v>
      </c>
      <c r="I1389" s="25">
        <v>5756695</v>
      </c>
      <c r="J1389" s="23" t="s">
        <v>49</v>
      </c>
      <c r="K1389" s="23" t="s">
        <v>346</v>
      </c>
      <c r="L1389" s="22" t="s">
        <v>4946</v>
      </c>
      <c r="M1389" s="22" t="s">
        <v>50</v>
      </c>
      <c r="N1389" s="21">
        <v>3839713</v>
      </c>
      <c r="O1389" s="26" t="s">
        <v>4947</v>
      </c>
      <c r="P1389" s="23"/>
      <c r="Q1389" s="23"/>
      <c r="R1389" s="23"/>
      <c r="S1389" s="23" t="s">
        <v>4948</v>
      </c>
      <c r="T1389" s="23"/>
      <c r="U1389" s="22"/>
      <c r="V1389" s="22"/>
      <c r="W1389" s="27"/>
      <c r="X1389" s="28"/>
      <c r="Y1389" s="23"/>
      <c r="Z1389" s="23"/>
      <c r="AA1389" s="29" t="str">
        <f t="shared" si="21"/>
        <v/>
      </c>
      <c r="AB1389" s="22"/>
      <c r="AC1389" s="22"/>
      <c r="AD1389" s="22"/>
      <c r="AE1389" s="22" t="s">
        <v>4960</v>
      </c>
      <c r="AF1389" s="23" t="s">
        <v>47</v>
      </c>
      <c r="AG1389" s="23" t="s">
        <v>319</v>
      </c>
    </row>
    <row r="1390" spans="1:33" s="20" customFormat="1" ht="63" customHeight="1" x14ac:dyDescent="0.2">
      <c r="A1390" s="21" t="s">
        <v>4452</v>
      </c>
      <c r="B1390" s="22">
        <v>92121500</v>
      </c>
      <c r="C1390" s="23" t="s">
        <v>4964</v>
      </c>
      <c r="D1390" s="24">
        <v>43101</v>
      </c>
      <c r="E1390" s="23" t="s">
        <v>341</v>
      </c>
      <c r="F1390" s="23" t="s">
        <v>533</v>
      </c>
      <c r="G1390" s="23" t="s">
        <v>352</v>
      </c>
      <c r="H1390" s="25">
        <v>422898399</v>
      </c>
      <c r="I1390" s="25">
        <v>43660689</v>
      </c>
      <c r="J1390" s="23" t="s">
        <v>49</v>
      </c>
      <c r="K1390" s="23" t="s">
        <v>346</v>
      </c>
      <c r="L1390" s="22" t="s">
        <v>4946</v>
      </c>
      <c r="M1390" s="22" t="s">
        <v>50</v>
      </c>
      <c r="N1390" s="21">
        <v>3839713</v>
      </c>
      <c r="O1390" s="26" t="s">
        <v>4947</v>
      </c>
      <c r="P1390" s="23"/>
      <c r="Q1390" s="23"/>
      <c r="R1390" s="23"/>
      <c r="S1390" s="23" t="s">
        <v>4948</v>
      </c>
      <c r="T1390" s="23"/>
      <c r="U1390" s="22"/>
      <c r="V1390" s="22"/>
      <c r="W1390" s="27"/>
      <c r="X1390" s="28"/>
      <c r="Y1390" s="23"/>
      <c r="Z1390" s="23"/>
      <c r="AA1390" s="29" t="str">
        <f t="shared" si="21"/>
        <v/>
      </c>
      <c r="AB1390" s="22"/>
      <c r="AC1390" s="22"/>
      <c r="AD1390" s="22"/>
      <c r="AE1390" s="22" t="s">
        <v>4965</v>
      </c>
      <c r="AF1390" s="23" t="s">
        <v>47</v>
      </c>
      <c r="AG1390" s="23" t="s">
        <v>319</v>
      </c>
    </row>
    <row r="1391" spans="1:33" s="20" customFormat="1" ht="63" customHeight="1" x14ac:dyDescent="0.2">
      <c r="A1391" s="21" t="s">
        <v>4452</v>
      </c>
      <c r="B1391" s="22">
        <v>78102200</v>
      </c>
      <c r="C1391" s="23" t="s">
        <v>4966</v>
      </c>
      <c r="D1391" s="24">
        <v>43101</v>
      </c>
      <c r="E1391" s="23" t="s">
        <v>341</v>
      </c>
      <c r="F1391" s="23" t="s">
        <v>533</v>
      </c>
      <c r="G1391" s="23" t="s">
        <v>352</v>
      </c>
      <c r="H1391" s="25">
        <v>104414559</v>
      </c>
      <c r="I1391" s="25">
        <v>25000000</v>
      </c>
      <c r="J1391" s="23" t="s">
        <v>49</v>
      </c>
      <c r="K1391" s="23" t="s">
        <v>346</v>
      </c>
      <c r="L1391" s="22" t="s">
        <v>4946</v>
      </c>
      <c r="M1391" s="22" t="s">
        <v>50</v>
      </c>
      <c r="N1391" s="21">
        <v>3839713</v>
      </c>
      <c r="O1391" s="26" t="s">
        <v>4947</v>
      </c>
      <c r="P1391" s="23"/>
      <c r="Q1391" s="23"/>
      <c r="R1391" s="23"/>
      <c r="S1391" s="23" t="s">
        <v>4948</v>
      </c>
      <c r="T1391" s="23"/>
      <c r="U1391" s="22"/>
      <c r="V1391" s="22"/>
      <c r="W1391" s="27"/>
      <c r="X1391" s="28"/>
      <c r="Y1391" s="23"/>
      <c r="Z1391" s="23"/>
      <c r="AA1391" s="29" t="str">
        <f t="shared" si="21"/>
        <v/>
      </c>
      <c r="AB1391" s="22"/>
      <c r="AC1391" s="22"/>
      <c r="AD1391" s="22"/>
      <c r="AE1391" s="22" t="s">
        <v>4967</v>
      </c>
      <c r="AF1391" s="23" t="s">
        <v>47</v>
      </c>
      <c r="AG1391" s="23" t="s">
        <v>319</v>
      </c>
    </row>
    <row r="1392" spans="1:33" s="20" customFormat="1" ht="63" customHeight="1" x14ac:dyDescent="0.2">
      <c r="A1392" s="21" t="s">
        <v>4452</v>
      </c>
      <c r="B1392" s="22">
        <v>82121700</v>
      </c>
      <c r="C1392" s="23" t="s">
        <v>4968</v>
      </c>
      <c r="D1392" s="24">
        <v>43101</v>
      </c>
      <c r="E1392" s="23" t="s">
        <v>345</v>
      </c>
      <c r="F1392" s="23" t="s">
        <v>533</v>
      </c>
      <c r="G1392" s="23" t="s">
        <v>352</v>
      </c>
      <c r="H1392" s="25">
        <v>283812876</v>
      </c>
      <c r="I1392" s="25">
        <v>66280422</v>
      </c>
      <c r="J1392" s="23" t="s">
        <v>49</v>
      </c>
      <c r="K1392" s="23" t="s">
        <v>346</v>
      </c>
      <c r="L1392" s="22" t="s">
        <v>4946</v>
      </c>
      <c r="M1392" s="22" t="s">
        <v>50</v>
      </c>
      <c r="N1392" s="21">
        <v>3839713</v>
      </c>
      <c r="O1392" s="26" t="s">
        <v>4947</v>
      </c>
      <c r="P1392" s="23"/>
      <c r="Q1392" s="23"/>
      <c r="R1392" s="23"/>
      <c r="S1392" s="23" t="s">
        <v>4948</v>
      </c>
      <c r="T1392" s="23"/>
      <c r="U1392" s="22"/>
      <c r="V1392" s="22"/>
      <c r="W1392" s="27"/>
      <c r="X1392" s="28"/>
      <c r="Y1392" s="23"/>
      <c r="Z1392" s="23"/>
      <c r="AA1392" s="29" t="str">
        <f t="shared" si="21"/>
        <v/>
      </c>
      <c r="AB1392" s="22"/>
      <c r="AC1392" s="22"/>
      <c r="AD1392" s="22"/>
      <c r="AE1392" s="22" t="s">
        <v>4969</v>
      </c>
      <c r="AF1392" s="23" t="s">
        <v>47</v>
      </c>
      <c r="AG1392" s="23" t="s">
        <v>319</v>
      </c>
    </row>
    <row r="1393" spans="1:33" s="20" customFormat="1" ht="63" customHeight="1" x14ac:dyDescent="0.2">
      <c r="A1393" s="21" t="s">
        <v>4452</v>
      </c>
      <c r="B1393" s="22">
        <v>84131500</v>
      </c>
      <c r="C1393" s="23" t="s">
        <v>4970</v>
      </c>
      <c r="D1393" s="24">
        <v>43435</v>
      </c>
      <c r="E1393" s="23" t="s">
        <v>341</v>
      </c>
      <c r="F1393" s="23" t="s">
        <v>677</v>
      </c>
      <c r="G1393" s="23" t="s">
        <v>352</v>
      </c>
      <c r="H1393" s="25">
        <v>1600000000</v>
      </c>
      <c r="I1393" s="25">
        <v>1600000000</v>
      </c>
      <c r="J1393" s="23" t="s">
        <v>347</v>
      </c>
      <c r="K1393" s="23" t="s">
        <v>45</v>
      </c>
      <c r="L1393" s="22" t="s">
        <v>4946</v>
      </c>
      <c r="M1393" s="22" t="s">
        <v>50</v>
      </c>
      <c r="N1393" s="21">
        <v>3839713</v>
      </c>
      <c r="O1393" s="26" t="s">
        <v>4947</v>
      </c>
      <c r="P1393" s="23"/>
      <c r="Q1393" s="23"/>
      <c r="R1393" s="23"/>
      <c r="S1393" s="23" t="s">
        <v>4948</v>
      </c>
      <c r="T1393" s="23"/>
      <c r="U1393" s="22"/>
      <c r="V1393" s="22"/>
      <c r="W1393" s="27"/>
      <c r="X1393" s="28"/>
      <c r="Y1393" s="23"/>
      <c r="Z1393" s="23"/>
      <c r="AA1393" s="29" t="str">
        <f t="shared" si="21"/>
        <v/>
      </c>
      <c r="AB1393" s="22"/>
      <c r="AC1393" s="22"/>
      <c r="AD1393" s="22"/>
      <c r="AE1393" s="22" t="s">
        <v>4971</v>
      </c>
      <c r="AF1393" s="23" t="s">
        <v>47</v>
      </c>
      <c r="AG1393" s="23" t="s">
        <v>319</v>
      </c>
    </row>
    <row r="1394" spans="1:33" s="20" customFormat="1" ht="63" customHeight="1" x14ac:dyDescent="0.2">
      <c r="A1394" s="21" t="s">
        <v>4452</v>
      </c>
      <c r="B1394" s="22">
        <v>82101504</v>
      </c>
      <c r="C1394" s="23" t="s">
        <v>4972</v>
      </c>
      <c r="D1394" s="24">
        <v>43160</v>
      </c>
      <c r="E1394" s="23" t="s">
        <v>345</v>
      </c>
      <c r="F1394" s="23" t="s">
        <v>837</v>
      </c>
      <c r="G1394" s="23" t="s">
        <v>352</v>
      </c>
      <c r="H1394" s="25">
        <v>340000</v>
      </c>
      <c r="I1394" s="25">
        <v>340000</v>
      </c>
      <c r="J1394" s="23" t="s">
        <v>347</v>
      </c>
      <c r="K1394" s="23" t="s">
        <v>45</v>
      </c>
      <c r="L1394" s="22" t="s">
        <v>4946</v>
      </c>
      <c r="M1394" s="22" t="s">
        <v>50</v>
      </c>
      <c r="N1394" s="21">
        <v>3839713</v>
      </c>
      <c r="O1394" s="26" t="s">
        <v>4947</v>
      </c>
      <c r="P1394" s="23"/>
      <c r="Q1394" s="23"/>
      <c r="R1394" s="23"/>
      <c r="S1394" s="23" t="s">
        <v>4948</v>
      </c>
      <c r="T1394" s="23"/>
      <c r="U1394" s="22"/>
      <c r="V1394" s="22"/>
      <c r="W1394" s="27"/>
      <c r="X1394" s="28"/>
      <c r="Y1394" s="23"/>
      <c r="Z1394" s="23"/>
      <c r="AA1394" s="29" t="str">
        <f t="shared" si="21"/>
        <v/>
      </c>
      <c r="AB1394" s="22"/>
      <c r="AC1394" s="22"/>
      <c r="AD1394" s="22"/>
      <c r="AE1394" s="22" t="s">
        <v>2679</v>
      </c>
      <c r="AF1394" s="23" t="s">
        <v>47</v>
      </c>
      <c r="AG1394" s="23" t="s">
        <v>319</v>
      </c>
    </row>
    <row r="1395" spans="1:33" s="20" customFormat="1" ht="63" customHeight="1" x14ac:dyDescent="0.2">
      <c r="A1395" s="21" t="s">
        <v>4452</v>
      </c>
      <c r="B1395" s="22">
        <v>72102100</v>
      </c>
      <c r="C1395" s="23" t="s">
        <v>4973</v>
      </c>
      <c r="D1395" s="24">
        <v>43132</v>
      </c>
      <c r="E1395" s="23" t="s">
        <v>340</v>
      </c>
      <c r="F1395" s="23" t="s">
        <v>780</v>
      </c>
      <c r="G1395" s="23" t="s">
        <v>352</v>
      </c>
      <c r="H1395" s="25">
        <v>5350000</v>
      </c>
      <c r="I1395" s="25">
        <v>5350000</v>
      </c>
      <c r="J1395" s="23" t="s">
        <v>347</v>
      </c>
      <c r="K1395" s="23" t="s">
        <v>45</v>
      </c>
      <c r="L1395" s="22" t="s">
        <v>4946</v>
      </c>
      <c r="M1395" s="22" t="s">
        <v>50</v>
      </c>
      <c r="N1395" s="21">
        <v>3839713</v>
      </c>
      <c r="O1395" s="26" t="s">
        <v>4947</v>
      </c>
      <c r="P1395" s="23"/>
      <c r="Q1395" s="23"/>
      <c r="R1395" s="23"/>
      <c r="S1395" s="23" t="s">
        <v>4948</v>
      </c>
      <c r="T1395" s="23"/>
      <c r="U1395" s="22"/>
      <c r="V1395" s="22"/>
      <c r="W1395" s="27"/>
      <c r="X1395" s="28"/>
      <c r="Y1395" s="23"/>
      <c r="Z1395" s="23"/>
      <c r="AA1395" s="29" t="str">
        <f t="shared" si="21"/>
        <v/>
      </c>
      <c r="AB1395" s="22"/>
      <c r="AC1395" s="22"/>
      <c r="AD1395" s="22"/>
      <c r="AE1395" s="22" t="s">
        <v>4954</v>
      </c>
      <c r="AF1395" s="23" t="s">
        <v>47</v>
      </c>
      <c r="AG1395" s="23" t="s">
        <v>319</v>
      </c>
    </row>
    <row r="1396" spans="1:33" s="20" customFormat="1" ht="63" customHeight="1" x14ac:dyDescent="0.2">
      <c r="A1396" s="21" t="s">
        <v>4452</v>
      </c>
      <c r="B1396" s="22">
        <v>92121700</v>
      </c>
      <c r="C1396" s="23" t="s">
        <v>4974</v>
      </c>
      <c r="D1396" s="24">
        <v>43160</v>
      </c>
      <c r="E1396" s="23" t="s">
        <v>345</v>
      </c>
      <c r="F1396" s="23" t="s">
        <v>780</v>
      </c>
      <c r="G1396" s="23" t="s">
        <v>352</v>
      </c>
      <c r="H1396" s="25">
        <v>3500000</v>
      </c>
      <c r="I1396" s="25">
        <v>3500000</v>
      </c>
      <c r="J1396" s="23" t="s">
        <v>347</v>
      </c>
      <c r="K1396" s="23" t="s">
        <v>45</v>
      </c>
      <c r="L1396" s="22" t="s">
        <v>4946</v>
      </c>
      <c r="M1396" s="22" t="s">
        <v>50</v>
      </c>
      <c r="N1396" s="21">
        <v>3839713</v>
      </c>
      <c r="O1396" s="26" t="s">
        <v>4947</v>
      </c>
      <c r="P1396" s="23"/>
      <c r="Q1396" s="23"/>
      <c r="R1396" s="23"/>
      <c r="S1396" s="23" t="s">
        <v>4948</v>
      </c>
      <c r="T1396" s="23"/>
      <c r="U1396" s="22"/>
      <c r="V1396" s="22"/>
      <c r="W1396" s="27"/>
      <c r="X1396" s="28"/>
      <c r="Y1396" s="23"/>
      <c r="Z1396" s="23"/>
      <c r="AA1396" s="29" t="str">
        <f t="shared" si="21"/>
        <v/>
      </c>
      <c r="AB1396" s="22"/>
      <c r="AC1396" s="22"/>
      <c r="AD1396" s="22"/>
      <c r="AE1396" s="22" t="s">
        <v>4954</v>
      </c>
      <c r="AF1396" s="23" t="s">
        <v>47</v>
      </c>
      <c r="AG1396" s="23" t="s">
        <v>319</v>
      </c>
    </row>
    <row r="1397" spans="1:33" s="20" customFormat="1" ht="63" customHeight="1" x14ac:dyDescent="0.2">
      <c r="A1397" s="21" t="s">
        <v>4452</v>
      </c>
      <c r="B1397" s="22">
        <v>42131600</v>
      </c>
      <c r="C1397" s="23" t="s">
        <v>4975</v>
      </c>
      <c r="D1397" s="24">
        <v>43160</v>
      </c>
      <c r="E1397" s="23" t="s">
        <v>345</v>
      </c>
      <c r="F1397" s="23" t="s">
        <v>780</v>
      </c>
      <c r="G1397" s="23" t="s">
        <v>352</v>
      </c>
      <c r="H1397" s="25">
        <v>18000000</v>
      </c>
      <c r="I1397" s="25">
        <v>18000000</v>
      </c>
      <c r="J1397" s="23" t="s">
        <v>347</v>
      </c>
      <c r="K1397" s="23" t="s">
        <v>45</v>
      </c>
      <c r="L1397" s="22" t="s">
        <v>4946</v>
      </c>
      <c r="M1397" s="22" t="s">
        <v>50</v>
      </c>
      <c r="N1397" s="21">
        <v>3839713</v>
      </c>
      <c r="O1397" s="26" t="s">
        <v>4947</v>
      </c>
      <c r="P1397" s="23"/>
      <c r="Q1397" s="23"/>
      <c r="R1397" s="23"/>
      <c r="S1397" s="23" t="s">
        <v>4948</v>
      </c>
      <c r="T1397" s="23"/>
      <c r="U1397" s="22"/>
      <c r="V1397" s="22"/>
      <c r="W1397" s="27"/>
      <c r="X1397" s="28"/>
      <c r="Y1397" s="23"/>
      <c r="Z1397" s="23"/>
      <c r="AA1397" s="29" t="str">
        <f t="shared" si="21"/>
        <v/>
      </c>
      <c r="AB1397" s="22"/>
      <c r="AC1397" s="22"/>
      <c r="AD1397" s="22"/>
      <c r="AE1397" s="22" t="s">
        <v>4976</v>
      </c>
      <c r="AF1397" s="23" t="s">
        <v>47</v>
      </c>
      <c r="AG1397" s="23" t="s">
        <v>319</v>
      </c>
    </row>
    <row r="1398" spans="1:33" s="20" customFormat="1" ht="63" customHeight="1" x14ac:dyDescent="0.2">
      <c r="A1398" s="21" t="s">
        <v>4452</v>
      </c>
      <c r="B1398" s="22">
        <v>83110000</v>
      </c>
      <c r="C1398" s="23" t="s">
        <v>4977</v>
      </c>
      <c r="D1398" s="24">
        <v>43101</v>
      </c>
      <c r="E1398" s="23" t="s">
        <v>341</v>
      </c>
      <c r="F1398" s="23" t="s">
        <v>837</v>
      </c>
      <c r="G1398" s="23" t="s">
        <v>352</v>
      </c>
      <c r="H1398" s="25">
        <v>5645066</v>
      </c>
      <c r="I1398" s="25">
        <v>1800000</v>
      </c>
      <c r="J1398" s="23" t="s">
        <v>49</v>
      </c>
      <c r="K1398" s="23" t="s">
        <v>346</v>
      </c>
      <c r="L1398" s="22" t="s">
        <v>4946</v>
      </c>
      <c r="M1398" s="22" t="s">
        <v>50</v>
      </c>
      <c r="N1398" s="21">
        <v>3839713</v>
      </c>
      <c r="O1398" s="26" t="s">
        <v>4947</v>
      </c>
      <c r="P1398" s="23"/>
      <c r="Q1398" s="23"/>
      <c r="R1398" s="23"/>
      <c r="S1398" s="23" t="s">
        <v>4948</v>
      </c>
      <c r="T1398" s="23"/>
      <c r="U1398" s="22"/>
      <c r="V1398" s="22"/>
      <c r="W1398" s="27"/>
      <c r="X1398" s="28"/>
      <c r="Y1398" s="23"/>
      <c r="Z1398" s="23"/>
      <c r="AA1398" s="29" t="str">
        <f t="shared" si="21"/>
        <v/>
      </c>
      <c r="AB1398" s="22"/>
      <c r="AC1398" s="22"/>
      <c r="AD1398" s="22"/>
      <c r="AE1398" s="22" t="s">
        <v>4971</v>
      </c>
      <c r="AF1398" s="23" t="s">
        <v>47</v>
      </c>
      <c r="AG1398" s="23" t="s">
        <v>319</v>
      </c>
    </row>
    <row r="1399" spans="1:33" s="20" customFormat="1" ht="63" customHeight="1" x14ac:dyDescent="0.2">
      <c r="A1399" s="21" t="s">
        <v>4452</v>
      </c>
      <c r="B1399" s="22">
        <v>78111502</v>
      </c>
      <c r="C1399" s="23" t="s">
        <v>4978</v>
      </c>
      <c r="D1399" s="24">
        <v>43101</v>
      </c>
      <c r="E1399" s="23" t="s">
        <v>341</v>
      </c>
      <c r="F1399" s="23" t="s">
        <v>349</v>
      </c>
      <c r="G1399" s="23" t="s">
        <v>352</v>
      </c>
      <c r="H1399" s="25">
        <v>105400000</v>
      </c>
      <c r="I1399" s="25">
        <v>20000000</v>
      </c>
      <c r="J1399" s="23" t="s">
        <v>49</v>
      </c>
      <c r="K1399" s="23" t="s">
        <v>346</v>
      </c>
      <c r="L1399" s="22" t="s">
        <v>4946</v>
      </c>
      <c r="M1399" s="22" t="s">
        <v>50</v>
      </c>
      <c r="N1399" s="21">
        <v>3839713</v>
      </c>
      <c r="O1399" s="26" t="s">
        <v>4947</v>
      </c>
      <c r="P1399" s="23"/>
      <c r="Q1399" s="23"/>
      <c r="R1399" s="23"/>
      <c r="S1399" s="23" t="s">
        <v>4948</v>
      </c>
      <c r="T1399" s="23"/>
      <c r="U1399" s="22"/>
      <c r="V1399" s="22"/>
      <c r="W1399" s="27"/>
      <c r="X1399" s="28"/>
      <c r="Y1399" s="23"/>
      <c r="Z1399" s="23"/>
      <c r="AA1399" s="29" t="str">
        <f t="shared" si="21"/>
        <v/>
      </c>
      <c r="AB1399" s="22"/>
      <c r="AC1399" s="22"/>
      <c r="AD1399" s="22"/>
      <c r="AE1399" s="22" t="s">
        <v>4979</v>
      </c>
      <c r="AF1399" s="23" t="s">
        <v>47</v>
      </c>
      <c r="AG1399" s="23" t="s">
        <v>319</v>
      </c>
    </row>
    <row r="1400" spans="1:33" s="20" customFormat="1" ht="63" customHeight="1" x14ac:dyDescent="0.2">
      <c r="A1400" s="21" t="s">
        <v>4452</v>
      </c>
      <c r="B1400" s="22">
        <v>78121600</v>
      </c>
      <c r="C1400" s="23" t="s">
        <v>4980</v>
      </c>
      <c r="D1400" s="24">
        <v>43101</v>
      </c>
      <c r="E1400" s="23" t="s">
        <v>341</v>
      </c>
      <c r="F1400" s="23" t="s">
        <v>533</v>
      </c>
      <c r="G1400" s="23" t="s">
        <v>352</v>
      </c>
      <c r="H1400" s="25">
        <v>112099614</v>
      </c>
      <c r="I1400" s="25">
        <v>9000000</v>
      </c>
      <c r="J1400" s="23" t="s">
        <v>49</v>
      </c>
      <c r="K1400" s="23" t="s">
        <v>346</v>
      </c>
      <c r="L1400" s="22" t="s">
        <v>4946</v>
      </c>
      <c r="M1400" s="22" t="s">
        <v>50</v>
      </c>
      <c r="N1400" s="21">
        <v>3839713</v>
      </c>
      <c r="O1400" s="26" t="s">
        <v>4947</v>
      </c>
      <c r="P1400" s="23"/>
      <c r="Q1400" s="23"/>
      <c r="R1400" s="23"/>
      <c r="S1400" s="23" t="s">
        <v>4948</v>
      </c>
      <c r="T1400" s="23"/>
      <c r="U1400" s="22"/>
      <c r="V1400" s="22"/>
      <c r="W1400" s="27"/>
      <c r="X1400" s="28"/>
      <c r="Y1400" s="23"/>
      <c r="Z1400" s="23"/>
      <c r="AA1400" s="29" t="str">
        <f t="shared" si="21"/>
        <v/>
      </c>
      <c r="AB1400" s="22"/>
      <c r="AC1400" s="22"/>
      <c r="AD1400" s="22"/>
      <c r="AE1400" s="22" t="s">
        <v>4969</v>
      </c>
      <c r="AF1400" s="23" t="s">
        <v>47</v>
      </c>
      <c r="AG1400" s="23" t="s">
        <v>319</v>
      </c>
    </row>
    <row r="1401" spans="1:33" s="20" customFormat="1" ht="63" customHeight="1" x14ac:dyDescent="0.2">
      <c r="A1401" s="21" t="s">
        <v>4452</v>
      </c>
      <c r="B1401" s="22">
        <v>81111902</v>
      </c>
      <c r="C1401" s="23" t="s">
        <v>4981</v>
      </c>
      <c r="D1401" s="24">
        <v>43132</v>
      </c>
      <c r="E1401" s="23" t="s">
        <v>345</v>
      </c>
      <c r="F1401" s="23" t="s">
        <v>533</v>
      </c>
      <c r="G1401" s="23" t="s">
        <v>352</v>
      </c>
      <c r="H1401" s="25">
        <v>187900386</v>
      </c>
      <c r="I1401" s="25">
        <v>187900386</v>
      </c>
      <c r="J1401" s="23" t="s">
        <v>347</v>
      </c>
      <c r="K1401" s="23" t="s">
        <v>45</v>
      </c>
      <c r="L1401" s="22" t="s">
        <v>4946</v>
      </c>
      <c r="M1401" s="22" t="s">
        <v>50</v>
      </c>
      <c r="N1401" s="21">
        <v>3839713</v>
      </c>
      <c r="O1401" s="26" t="s">
        <v>4947</v>
      </c>
      <c r="P1401" s="23"/>
      <c r="Q1401" s="23"/>
      <c r="R1401" s="23"/>
      <c r="S1401" s="23" t="s">
        <v>4948</v>
      </c>
      <c r="T1401" s="23"/>
      <c r="U1401" s="22"/>
      <c r="V1401" s="22"/>
      <c r="W1401" s="27"/>
      <c r="X1401" s="28"/>
      <c r="Y1401" s="23"/>
      <c r="Z1401" s="23"/>
      <c r="AA1401" s="29" t="str">
        <f t="shared" si="21"/>
        <v/>
      </c>
      <c r="AB1401" s="22"/>
      <c r="AC1401" s="22"/>
      <c r="AD1401" s="22"/>
      <c r="AE1401" s="22" t="s">
        <v>4969</v>
      </c>
      <c r="AF1401" s="23" t="s">
        <v>47</v>
      </c>
      <c r="AG1401" s="23" t="s">
        <v>319</v>
      </c>
    </row>
    <row r="1402" spans="1:33" s="20" customFormat="1" ht="63" customHeight="1" x14ac:dyDescent="0.2">
      <c r="A1402" s="21" t="s">
        <v>4452</v>
      </c>
      <c r="B1402" s="22">
        <v>82101504</v>
      </c>
      <c r="C1402" s="23" t="s">
        <v>4982</v>
      </c>
      <c r="D1402" s="24">
        <v>43160</v>
      </c>
      <c r="E1402" s="23" t="s">
        <v>345</v>
      </c>
      <c r="F1402" s="23" t="s">
        <v>780</v>
      </c>
      <c r="G1402" s="23" t="s">
        <v>352</v>
      </c>
      <c r="H1402" s="25">
        <v>28800000</v>
      </c>
      <c r="I1402" s="25">
        <v>28800000</v>
      </c>
      <c r="J1402" s="23" t="s">
        <v>347</v>
      </c>
      <c r="K1402" s="23" t="s">
        <v>45</v>
      </c>
      <c r="L1402" s="22" t="s">
        <v>4946</v>
      </c>
      <c r="M1402" s="22" t="s">
        <v>50</v>
      </c>
      <c r="N1402" s="21">
        <v>3839713</v>
      </c>
      <c r="O1402" s="26" t="s">
        <v>4947</v>
      </c>
      <c r="P1402" s="23"/>
      <c r="Q1402" s="23"/>
      <c r="R1402" s="23"/>
      <c r="S1402" s="23"/>
      <c r="T1402" s="23"/>
      <c r="U1402" s="22"/>
      <c r="V1402" s="22"/>
      <c r="W1402" s="27"/>
      <c r="X1402" s="28"/>
      <c r="Y1402" s="23"/>
      <c r="Z1402" s="23"/>
      <c r="AA1402" s="29" t="str">
        <f t="shared" si="21"/>
        <v/>
      </c>
      <c r="AB1402" s="22"/>
      <c r="AC1402" s="22"/>
      <c r="AD1402" s="22"/>
      <c r="AE1402" s="22" t="s">
        <v>4983</v>
      </c>
      <c r="AF1402" s="23" t="s">
        <v>47</v>
      </c>
      <c r="AG1402" s="23" t="s">
        <v>319</v>
      </c>
    </row>
    <row r="1403" spans="1:33" s="20" customFormat="1" ht="63" customHeight="1" x14ac:dyDescent="0.2">
      <c r="A1403" s="21" t="s">
        <v>4452</v>
      </c>
      <c r="B1403" s="22">
        <v>85101701</v>
      </c>
      <c r="C1403" s="23" t="s">
        <v>4984</v>
      </c>
      <c r="D1403" s="24">
        <v>43132</v>
      </c>
      <c r="E1403" s="23" t="s">
        <v>345</v>
      </c>
      <c r="F1403" s="23" t="s">
        <v>533</v>
      </c>
      <c r="G1403" s="23" t="s">
        <v>352</v>
      </c>
      <c r="H1403" s="25">
        <v>341248000</v>
      </c>
      <c r="I1403" s="25">
        <v>221248000</v>
      </c>
      <c r="J1403" s="23" t="s">
        <v>347</v>
      </c>
      <c r="K1403" s="23" t="s">
        <v>45</v>
      </c>
      <c r="L1403" s="22" t="s">
        <v>4985</v>
      </c>
      <c r="M1403" s="22" t="s">
        <v>4986</v>
      </c>
      <c r="N1403" s="21" t="s">
        <v>4987</v>
      </c>
      <c r="O1403" s="26" t="s">
        <v>4988</v>
      </c>
      <c r="P1403" s="23" t="s">
        <v>4989</v>
      </c>
      <c r="Q1403" s="23" t="s">
        <v>4990</v>
      </c>
      <c r="R1403" s="23" t="s">
        <v>4991</v>
      </c>
      <c r="S1403" s="23" t="s">
        <v>4992</v>
      </c>
      <c r="T1403" s="23" t="s">
        <v>4993</v>
      </c>
      <c r="U1403" s="22" t="s">
        <v>4994</v>
      </c>
      <c r="V1403" s="22"/>
      <c r="W1403" s="27"/>
      <c r="X1403" s="28"/>
      <c r="Y1403" s="23"/>
      <c r="Z1403" s="23"/>
      <c r="AA1403" s="29" t="str">
        <f t="shared" si="21"/>
        <v/>
      </c>
      <c r="AB1403" s="22"/>
      <c r="AC1403" s="22"/>
      <c r="AD1403" s="22"/>
      <c r="AE1403" s="22" t="s">
        <v>4985</v>
      </c>
      <c r="AF1403" s="23" t="s">
        <v>47</v>
      </c>
      <c r="AG1403" s="23" t="s">
        <v>319</v>
      </c>
    </row>
    <row r="1404" spans="1:33" s="20" customFormat="1" ht="63" customHeight="1" x14ac:dyDescent="0.2">
      <c r="A1404" s="21" t="s">
        <v>4452</v>
      </c>
      <c r="B1404" s="22">
        <v>85101701</v>
      </c>
      <c r="C1404" s="23" t="s">
        <v>4984</v>
      </c>
      <c r="D1404" s="24">
        <v>43132</v>
      </c>
      <c r="E1404" s="23" t="s">
        <v>345</v>
      </c>
      <c r="F1404" s="23" t="s">
        <v>533</v>
      </c>
      <c r="G1404" s="23" t="s">
        <v>768</v>
      </c>
      <c r="H1404" s="25">
        <v>341248000</v>
      </c>
      <c r="I1404" s="25">
        <v>120000000</v>
      </c>
      <c r="J1404" s="23" t="s">
        <v>347</v>
      </c>
      <c r="K1404" s="23" t="s">
        <v>45</v>
      </c>
      <c r="L1404" s="22" t="s">
        <v>4985</v>
      </c>
      <c r="M1404" s="22" t="s">
        <v>4986</v>
      </c>
      <c r="N1404" s="21" t="s">
        <v>4987</v>
      </c>
      <c r="O1404" s="26" t="s">
        <v>4988</v>
      </c>
      <c r="P1404" s="23" t="s">
        <v>4989</v>
      </c>
      <c r="Q1404" s="23" t="s">
        <v>4990</v>
      </c>
      <c r="R1404" s="23" t="s">
        <v>4991</v>
      </c>
      <c r="S1404" s="23" t="s">
        <v>4992</v>
      </c>
      <c r="T1404" s="23" t="s">
        <v>4993</v>
      </c>
      <c r="U1404" s="22" t="s">
        <v>4994</v>
      </c>
      <c r="V1404" s="22"/>
      <c r="W1404" s="27"/>
      <c r="X1404" s="28"/>
      <c r="Y1404" s="23"/>
      <c r="Z1404" s="23"/>
      <c r="AA1404" s="29" t="str">
        <f t="shared" si="21"/>
        <v/>
      </c>
      <c r="AB1404" s="22"/>
      <c r="AC1404" s="22"/>
      <c r="AD1404" s="22"/>
      <c r="AE1404" s="22" t="s">
        <v>4985</v>
      </c>
      <c r="AF1404" s="23" t="s">
        <v>47</v>
      </c>
      <c r="AG1404" s="23" t="s">
        <v>319</v>
      </c>
    </row>
    <row r="1405" spans="1:33" s="20" customFormat="1" ht="63" customHeight="1" x14ac:dyDescent="0.2">
      <c r="A1405" s="21" t="s">
        <v>4452</v>
      </c>
      <c r="B1405" s="22">
        <v>15101500</v>
      </c>
      <c r="C1405" s="23" t="s">
        <v>4995</v>
      </c>
      <c r="D1405" s="24">
        <v>43102</v>
      </c>
      <c r="E1405" s="23">
        <v>12</v>
      </c>
      <c r="F1405" s="23" t="s">
        <v>837</v>
      </c>
      <c r="G1405" s="23" t="s">
        <v>352</v>
      </c>
      <c r="H1405" s="25">
        <v>230832501</v>
      </c>
      <c r="I1405" s="25">
        <v>230832501</v>
      </c>
      <c r="J1405" s="23" t="s">
        <v>347</v>
      </c>
      <c r="K1405" s="23" t="s">
        <v>45</v>
      </c>
      <c r="L1405" s="22" t="s">
        <v>4996</v>
      </c>
      <c r="M1405" s="22" t="s">
        <v>4997</v>
      </c>
      <c r="N1405" s="21">
        <v>3839761</v>
      </c>
      <c r="O1405" s="26" t="s">
        <v>4998</v>
      </c>
      <c r="P1405" s="23" t="s">
        <v>4611</v>
      </c>
      <c r="Q1405" s="23" t="s">
        <v>4999</v>
      </c>
      <c r="R1405" s="23" t="s">
        <v>5000</v>
      </c>
      <c r="S1405" s="23" t="s">
        <v>5001</v>
      </c>
      <c r="T1405" s="23" t="s">
        <v>4999</v>
      </c>
      <c r="U1405" s="22" t="s">
        <v>5002</v>
      </c>
      <c r="V1405" s="22"/>
      <c r="W1405" s="27"/>
      <c r="X1405" s="28"/>
      <c r="Y1405" s="23"/>
      <c r="Z1405" s="23"/>
      <c r="AA1405" s="29" t="str">
        <f t="shared" si="21"/>
        <v/>
      </c>
      <c r="AB1405" s="22"/>
      <c r="AC1405" s="22"/>
      <c r="AD1405" s="22"/>
      <c r="AE1405" s="22" t="s">
        <v>5003</v>
      </c>
      <c r="AF1405" s="23" t="s">
        <v>47</v>
      </c>
      <c r="AG1405" s="23" t="s">
        <v>5004</v>
      </c>
    </row>
    <row r="1406" spans="1:33" s="20" customFormat="1" ht="63" customHeight="1" x14ac:dyDescent="0.2">
      <c r="A1406" s="21" t="s">
        <v>4452</v>
      </c>
      <c r="B1406" s="22">
        <v>15101500</v>
      </c>
      <c r="C1406" s="23" t="s">
        <v>4995</v>
      </c>
      <c r="D1406" s="24">
        <v>43133</v>
      </c>
      <c r="E1406" s="23">
        <v>12</v>
      </c>
      <c r="F1406" s="23" t="s">
        <v>837</v>
      </c>
      <c r="G1406" s="23" t="s">
        <v>352</v>
      </c>
      <c r="H1406" s="25">
        <v>481415376</v>
      </c>
      <c r="I1406" s="25">
        <v>481415376</v>
      </c>
      <c r="J1406" s="23" t="s">
        <v>347</v>
      </c>
      <c r="K1406" s="23" t="s">
        <v>45</v>
      </c>
      <c r="L1406" s="22" t="s">
        <v>5005</v>
      </c>
      <c r="M1406" s="22" t="s">
        <v>5006</v>
      </c>
      <c r="N1406" s="21">
        <v>3839020</v>
      </c>
      <c r="O1406" s="26" t="s">
        <v>5007</v>
      </c>
      <c r="P1406" s="23" t="s">
        <v>4611</v>
      </c>
      <c r="Q1406" s="23" t="s">
        <v>4999</v>
      </c>
      <c r="R1406" s="23" t="s">
        <v>5000</v>
      </c>
      <c r="S1406" s="23" t="s">
        <v>5001</v>
      </c>
      <c r="T1406" s="23" t="s">
        <v>4999</v>
      </c>
      <c r="U1406" s="22" t="s">
        <v>5002</v>
      </c>
      <c r="V1406" s="22"/>
      <c r="W1406" s="27"/>
      <c r="X1406" s="28"/>
      <c r="Y1406" s="23"/>
      <c r="Z1406" s="23"/>
      <c r="AA1406" s="29" t="str">
        <f t="shared" si="21"/>
        <v/>
      </c>
      <c r="AB1406" s="22"/>
      <c r="AC1406" s="22"/>
      <c r="AD1406" s="22"/>
      <c r="AE1406" s="22" t="s">
        <v>5003</v>
      </c>
      <c r="AF1406" s="23" t="s">
        <v>47</v>
      </c>
      <c r="AG1406" s="23" t="s">
        <v>5004</v>
      </c>
    </row>
    <row r="1407" spans="1:33" s="20" customFormat="1" ht="63" customHeight="1" x14ac:dyDescent="0.2">
      <c r="A1407" s="21" t="s">
        <v>4452</v>
      </c>
      <c r="B1407" s="22">
        <v>78181800</v>
      </c>
      <c r="C1407" s="23" t="s">
        <v>5008</v>
      </c>
      <c r="D1407" s="24">
        <v>43102</v>
      </c>
      <c r="E1407" s="23">
        <v>5</v>
      </c>
      <c r="F1407" s="23" t="s">
        <v>780</v>
      </c>
      <c r="G1407" s="23" t="s">
        <v>352</v>
      </c>
      <c r="H1407" s="25">
        <v>60156142</v>
      </c>
      <c r="I1407" s="25">
        <v>60156142</v>
      </c>
      <c r="J1407" s="23" t="s">
        <v>347</v>
      </c>
      <c r="K1407" s="23" t="s">
        <v>45</v>
      </c>
      <c r="L1407" s="22" t="s">
        <v>4996</v>
      </c>
      <c r="M1407" s="22" t="s">
        <v>4997</v>
      </c>
      <c r="N1407" s="21">
        <v>3839761</v>
      </c>
      <c r="O1407" s="26" t="s">
        <v>4998</v>
      </c>
      <c r="P1407" s="23" t="s">
        <v>4611</v>
      </c>
      <c r="Q1407" s="23" t="s">
        <v>4999</v>
      </c>
      <c r="R1407" s="23" t="s">
        <v>5000</v>
      </c>
      <c r="S1407" s="23" t="s">
        <v>5001</v>
      </c>
      <c r="T1407" s="23" t="s">
        <v>4999</v>
      </c>
      <c r="U1407" s="22" t="s">
        <v>5002</v>
      </c>
      <c r="V1407" s="22"/>
      <c r="W1407" s="27"/>
      <c r="X1407" s="28"/>
      <c r="Y1407" s="23"/>
      <c r="Z1407" s="23"/>
      <c r="AA1407" s="29" t="str">
        <f t="shared" si="21"/>
        <v/>
      </c>
      <c r="AB1407" s="22"/>
      <c r="AC1407" s="22"/>
      <c r="AD1407" s="22"/>
      <c r="AE1407" s="22" t="s">
        <v>5003</v>
      </c>
      <c r="AF1407" s="23" t="s">
        <v>517</v>
      </c>
      <c r="AG1407" s="23" t="s">
        <v>5004</v>
      </c>
    </row>
    <row r="1408" spans="1:33" s="20" customFormat="1" ht="63" customHeight="1" x14ac:dyDescent="0.2">
      <c r="A1408" s="21" t="s">
        <v>4452</v>
      </c>
      <c r="B1408" s="22">
        <v>78181800</v>
      </c>
      <c r="C1408" s="23" t="s">
        <v>5009</v>
      </c>
      <c r="D1408" s="24">
        <v>43102</v>
      </c>
      <c r="E1408" s="23">
        <v>4</v>
      </c>
      <c r="F1408" s="23" t="s">
        <v>837</v>
      </c>
      <c r="G1408" s="23" t="s">
        <v>352</v>
      </c>
      <c r="H1408" s="25">
        <v>238224232</v>
      </c>
      <c r="I1408" s="25">
        <v>238224232</v>
      </c>
      <c r="J1408" s="23" t="s">
        <v>347</v>
      </c>
      <c r="K1408" s="23" t="s">
        <v>45</v>
      </c>
      <c r="L1408" s="22" t="s">
        <v>4996</v>
      </c>
      <c r="M1408" s="22" t="s">
        <v>4997</v>
      </c>
      <c r="N1408" s="21">
        <v>3839761</v>
      </c>
      <c r="O1408" s="26" t="s">
        <v>4998</v>
      </c>
      <c r="P1408" s="23" t="s">
        <v>4611</v>
      </c>
      <c r="Q1408" s="23" t="s">
        <v>4999</v>
      </c>
      <c r="R1408" s="23" t="s">
        <v>5000</v>
      </c>
      <c r="S1408" s="23" t="s">
        <v>5001</v>
      </c>
      <c r="T1408" s="23" t="s">
        <v>4999</v>
      </c>
      <c r="U1408" s="22" t="s">
        <v>5002</v>
      </c>
      <c r="V1408" s="22"/>
      <c r="W1408" s="27"/>
      <c r="X1408" s="28"/>
      <c r="Y1408" s="23"/>
      <c r="Z1408" s="23"/>
      <c r="AA1408" s="29" t="str">
        <f t="shared" si="21"/>
        <v/>
      </c>
      <c r="AB1408" s="22"/>
      <c r="AC1408" s="22"/>
      <c r="AD1408" s="22"/>
      <c r="AE1408" s="22" t="s">
        <v>5010</v>
      </c>
      <c r="AF1408" s="23" t="s">
        <v>517</v>
      </c>
      <c r="AG1408" s="23" t="s">
        <v>5004</v>
      </c>
    </row>
    <row r="1409" spans="1:33" s="20" customFormat="1" ht="63" customHeight="1" x14ac:dyDescent="0.2">
      <c r="A1409" s="21" t="s">
        <v>4452</v>
      </c>
      <c r="B1409" s="22">
        <v>80111700</v>
      </c>
      <c r="C1409" s="23" t="s">
        <v>5011</v>
      </c>
      <c r="D1409" s="24">
        <v>43102</v>
      </c>
      <c r="E1409" s="23">
        <v>5</v>
      </c>
      <c r="F1409" s="23" t="s">
        <v>620</v>
      </c>
      <c r="G1409" s="23" t="s">
        <v>352</v>
      </c>
      <c r="H1409" s="25">
        <v>67157246</v>
      </c>
      <c r="I1409" s="25">
        <v>67157246</v>
      </c>
      <c r="J1409" s="23" t="s">
        <v>347</v>
      </c>
      <c r="K1409" s="23" t="s">
        <v>45</v>
      </c>
      <c r="L1409" s="22" t="s">
        <v>4996</v>
      </c>
      <c r="M1409" s="22" t="s">
        <v>4997</v>
      </c>
      <c r="N1409" s="21">
        <v>3839761</v>
      </c>
      <c r="O1409" s="26" t="s">
        <v>4998</v>
      </c>
      <c r="P1409" s="23" t="s">
        <v>4611</v>
      </c>
      <c r="Q1409" s="23" t="s">
        <v>4999</v>
      </c>
      <c r="R1409" s="23" t="s">
        <v>5000</v>
      </c>
      <c r="S1409" s="23" t="s">
        <v>5001</v>
      </c>
      <c r="T1409" s="23" t="s">
        <v>4999</v>
      </c>
      <c r="U1409" s="22" t="s">
        <v>5002</v>
      </c>
      <c r="V1409" s="22"/>
      <c r="W1409" s="27"/>
      <c r="X1409" s="28"/>
      <c r="Y1409" s="23"/>
      <c r="Z1409" s="23"/>
      <c r="AA1409" s="29" t="str">
        <f t="shared" si="21"/>
        <v/>
      </c>
      <c r="AB1409" s="22"/>
      <c r="AC1409" s="22"/>
      <c r="AD1409" s="22"/>
      <c r="AE1409" s="22" t="s">
        <v>5012</v>
      </c>
      <c r="AF1409" s="23" t="s">
        <v>47</v>
      </c>
      <c r="AG1409" s="23" t="s">
        <v>5004</v>
      </c>
    </row>
    <row r="1410" spans="1:33" s="20" customFormat="1" ht="63" customHeight="1" x14ac:dyDescent="0.2">
      <c r="A1410" s="21" t="s">
        <v>4452</v>
      </c>
      <c r="B1410" s="22">
        <v>80111700</v>
      </c>
      <c r="C1410" s="23" t="s">
        <v>5013</v>
      </c>
      <c r="D1410" s="24">
        <v>43102</v>
      </c>
      <c r="E1410" s="23">
        <v>6</v>
      </c>
      <c r="F1410" s="23" t="s">
        <v>620</v>
      </c>
      <c r="G1410" s="23" t="s">
        <v>352</v>
      </c>
      <c r="H1410" s="25">
        <v>79273477</v>
      </c>
      <c r="I1410" s="25">
        <v>79273477</v>
      </c>
      <c r="J1410" s="23" t="s">
        <v>347</v>
      </c>
      <c r="K1410" s="23" t="s">
        <v>45</v>
      </c>
      <c r="L1410" s="22" t="s">
        <v>4996</v>
      </c>
      <c r="M1410" s="22" t="s">
        <v>4997</v>
      </c>
      <c r="N1410" s="21">
        <v>3839761</v>
      </c>
      <c r="O1410" s="26" t="s">
        <v>4998</v>
      </c>
      <c r="P1410" s="23" t="s">
        <v>4611</v>
      </c>
      <c r="Q1410" s="23" t="s">
        <v>4999</v>
      </c>
      <c r="R1410" s="23" t="s">
        <v>5000</v>
      </c>
      <c r="S1410" s="23" t="s">
        <v>5001</v>
      </c>
      <c r="T1410" s="23" t="s">
        <v>4999</v>
      </c>
      <c r="U1410" s="22" t="s">
        <v>5002</v>
      </c>
      <c r="V1410" s="22"/>
      <c r="W1410" s="27"/>
      <c r="X1410" s="28"/>
      <c r="Y1410" s="23"/>
      <c r="Z1410" s="23"/>
      <c r="AA1410" s="29" t="str">
        <f t="shared" si="21"/>
        <v/>
      </c>
      <c r="AB1410" s="22"/>
      <c r="AC1410" s="22"/>
      <c r="AD1410" s="22"/>
      <c r="AE1410" s="22" t="s">
        <v>5003</v>
      </c>
      <c r="AF1410" s="23" t="s">
        <v>47</v>
      </c>
      <c r="AG1410" s="23" t="s">
        <v>5004</v>
      </c>
    </row>
    <row r="1411" spans="1:33" s="20" customFormat="1" ht="63" customHeight="1" x14ac:dyDescent="0.2">
      <c r="A1411" s="21" t="s">
        <v>4452</v>
      </c>
      <c r="B1411" s="22">
        <v>80111700</v>
      </c>
      <c r="C1411" s="23" t="s">
        <v>5014</v>
      </c>
      <c r="D1411" s="24">
        <v>43102</v>
      </c>
      <c r="E1411" s="23">
        <v>6</v>
      </c>
      <c r="F1411" s="23" t="s">
        <v>620</v>
      </c>
      <c r="G1411" s="23" t="s">
        <v>352</v>
      </c>
      <c r="H1411" s="25">
        <v>79273477</v>
      </c>
      <c r="I1411" s="25">
        <v>79273477</v>
      </c>
      <c r="J1411" s="23" t="s">
        <v>347</v>
      </c>
      <c r="K1411" s="23" t="s">
        <v>45</v>
      </c>
      <c r="L1411" s="22" t="s">
        <v>4996</v>
      </c>
      <c r="M1411" s="22" t="s">
        <v>4997</v>
      </c>
      <c r="N1411" s="21">
        <v>3839762</v>
      </c>
      <c r="O1411" s="26" t="s">
        <v>4998</v>
      </c>
      <c r="P1411" s="23" t="s">
        <v>4611</v>
      </c>
      <c r="Q1411" s="23" t="s">
        <v>4999</v>
      </c>
      <c r="R1411" s="23" t="s">
        <v>5000</v>
      </c>
      <c r="S1411" s="23">
        <v>10036</v>
      </c>
      <c r="T1411" s="23" t="s">
        <v>4999</v>
      </c>
      <c r="U1411" s="22" t="s">
        <v>5002</v>
      </c>
      <c r="V1411" s="22"/>
      <c r="W1411" s="27"/>
      <c r="X1411" s="28"/>
      <c r="Y1411" s="23"/>
      <c r="Z1411" s="23"/>
      <c r="AA1411" s="29" t="str">
        <f t="shared" si="21"/>
        <v/>
      </c>
      <c r="AB1411" s="22"/>
      <c r="AC1411" s="22"/>
      <c r="AD1411" s="22"/>
      <c r="AE1411" s="22" t="s">
        <v>5003</v>
      </c>
      <c r="AF1411" s="23" t="s">
        <v>47</v>
      </c>
      <c r="AG1411" s="23" t="s">
        <v>5004</v>
      </c>
    </row>
    <row r="1412" spans="1:33" s="20" customFormat="1" ht="63" customHeight="1" x14ac:dyDescent="0.2">
      <c r="A1412" s="21" t="s">
        <v>4452</v>
      </c>
      <c r="B1412" s="22">
        <v>80131502</v>
      </c>
      <c r="C1412" s="23" t="s">
        <v>5015</v>
      </c>
      <c r="D1412" s="24">
        <v>43102</v>
      </c>
      <c r="E1412" s="23">
        <v>12</v>
      </c>
      <c r="F1412" s="23" t="s">
        <v>357</v>
      </c>
      <c r="G1412" s="23" t="s">
        <v>352</v>
      </c>
      <c r="H1412" s="25">
        <v>155389692</v>
      </c>
      <c r="I1412" s="25">
        <v>155389692</v>
      </c>
      <c r="J1412" s="23" t="s">
        <v>347</v>
      </c>
      <c r="K1412" s="23" t="s">
        <v>45</v>
      </c>
      <c r="L1412" s="22" t="s">
        <v>4996</v>
      </c>
      <c r="M1412" s="22" t="s">
        <v>4997</v>
      </c>
      <c r="N1412" s="21">
        <v>3839761</v>
      </c>
      <c r="O1412" s="26" t="s">
        <v>4998</v>
      </c>
      <c r="P1412" s="23" t="s">
        <v>4611</v>
      </c>
      <c r="Q1412" s="23" t="s">
        <v>4999</v>
      </c>
      <c r="R1412" s="23" t="s">
        <v>5000</v>
      </c>
      <c r="S1412" s="23" t="s">
        <v>5001</v>
      </c>
      <c r="T1412" s="23" t="s">
        <v>4999</v>
      </c>
      <c r="U1412" s="22" t="s">
        <v>5002</v>
      </c>
      <c r="V1412" s="22"/>
      <c r="W1412" s="27"/>
      <c r="X1412" s="28"/>
      <c r="Y1412" s="23"/>
      <c r="Z1412" s="23"/>
      <c r="AA1412" s="29" t="str">
        <f t="shared" si="21"/>
        <v/>
      </c>
      <c r="AB1412" s="22"/>
      <c r="AC1412" s="22"/>
      <c r="AD1412" s="22"/>
      <c r="AE1412" s="22" t="s">
        <v>5003</v>
      </c>
      <c r="AF1412" s="23" t="s">
        <v>47</v>
      </c>
      <c r="AG1412" s="23" t="s">
        <v>5004</v>
      </c>
    </row>
    <row r="1413" spans="1:33" s="20" customFormat="1" ht="63" customHeight="1" x14ac:dyDescent="0.2">
      <c r="A1413" s="21" t="s">
        <v>4452</v>
      </c>
      <c r="B1413" s="22" t="s">
        <v>5016</v>
      </c>
      <c r="C1413" s="23" t="s">
        <v>5017</v>
      </c>
      <c r="D1413" s="24">
        <v>43102</v>
      </c>
      <c r="E1413" s="23">
        <v>5</v>
      </c>
      <c r="F1413" s="23" t="s">
        <v>620</v>
      </c>
      <c r="G1413" s="23" t="s">
        <v>352</v>
      </c>
      <c r="H1413" s="25">
        <v>31875603</v>
      </c>
      <c r="I1413" s="25">
        <v>31875603</v>
      </c>
      <c r="J1413" s="23" t="s">
        <v>347</v>
      </c>
      <c r="K1413" s="23" t="s">
        <v>45</v>
      </c>
      <c r="L1413" s="22" t="s">
        <v>4996</v>
      </c>
      <c r="M1413" s="22" t="s">
        <v>4997</v>
      </c>
      <c r="N1413" s="21">
        <v>3839761</v>
      </c>
      <c r="O1413" s="26" t="s">
        <v>4998</v>
      </c>
      <c r="P1413" s="23" t="s">
        <v>4611</v>
      </c>
      <c r="Q1413" s="23" t="s">
        <v>4999</v>
      </c>
      <c r="R1413" s="23" t="s">
        <v>5000</v>
      </c>
      <c r="S1413" s="23" t="s">
        <v>5001</v>
      </c>
      <c r="T1413" s="23" t="s">
        <v>4999</v>
      </c>
      <c r="U1413" s="22" t="s">
        <v>5002</v>
      </c>
      <c r="V1413" s="22"/>
      <c r="W1413" s="27"/>
      <c r="X1413" s="28"/>
      <c r="Y1413" s="23"/>
      <c r="Z1413" s="23"/>
      <c r="AA1413" s="29" t="str">
        <f t="shared" si="21"/>
        <v/>
      </c>
      <c r="AB1413" s="22"/>
      <c r="AC1413" s="22"/>
      <c r="AD1413" s="22"/>
      <c r="AE1413" s="22" t="s">
        <v>5010</v>
      </c>
      <c r="AF1413" s="23" t="s">
        <v>47</v>
      </c>
      <c r="AG1413" s="23" t="s">
        <v>5004</v>
      </c>
    </row>
    <row r="1414" spans="1:33" s="20" customFormat="1" ht="63" customHeight="1" x14ac:dyDescent="0.2">
      <c r="A1414" s="21" t="s">
        <v>4452</v>
      </c>
      <c r="B1414" s="22" t="s">
        <v>5016</v>
      </c>
      <c r="C1414" s="23" t="s">
        <v>5017</v>
      </c>
      <c r="D1414" s="24">
        <v>43102</v>
      </c>
      <c r="E1414" s="23">
        <v>5</v>
      </c>
      <c r="F1414" s="23" t="s">
        <v>620</v>
      </c>
      <c r="G1414" s="23" t="s">
        <v>352</v>
      </c>
      <c r="H1414" s="25">
        <v>13660973</v>
      </c>
      <c r="I1414" s="25">
        <v>13660973</v>
      </c>
      <c r="J1414" s="23" t="s">
        <v>347</v>
      </c>
      <c r="K1414" s="23" t="s">
        <v>45</v>
      </c>
      <c r="L1414" s="22" t="s">
        <v>5005</v>
      </c>
      <c r="M1414" s="22" t="s">
        <v>5006</v>
      </c>
      <c r="N1414" s="21">
        <v>3839020</v>
      </c>
      <c r="O1414" s="26" t="s">
        <v>5007</v>
      </c>
      <c r="P1414" s="23"/>
      <c r="Q1414" s="23"/>
      <c r="R1414" s="23"/>
      <c r="S1414" s="23"/>
      <c r="T1414" s="23"/>
      <c r="U1414" s="22"/>
      <c r="V1414" s="22"/>
      <c r="W1414" s="27"/>
      <c r="X1414" s="28"/>
      <c r="Y1414" s="23"/>
      <c r="Z1414" s="23"/>
      <c r="AA1414" s="29" t="str">
        <f t="shared" ref="AA1414" si="22">+IF(AND(W1414="",X1414="",Y1414="",Z1414=""),"",IF(AND(W1414&lt;&gt;"",X1414="",Y1414="",Z1414=""),0%,IF(AND(W1414&lt;&gt;"",X1414&lt;&gt;"",Y1414="",Z1414=""),33%,IF(AND(W1414&lt;&gt;"",X1414&lt;&gt;"",Y1414&lt;&gt;"",Z1414=""),66%,IF(AND(W1414&lt;&gt;"",X1414&lt;&gt;"",Y1414&lt;&gt;"",Z1414&lt;&gt;""),100%,"Información incompleta")))))</f>
        <v/>
      </c>
      <c r="AB1414" s="22"/>
      <c r="AC1414" s="22"/>
      <c r="AD1414" s="22"/>
      <c r="AE1414" s="22" t="s">
        <v>5018</v>
      </c>
      <c r="AF1414" s="23" t="s">
        <v>47</v>
      </c>
      <c r="AG1414" s="23" t="s">
        <v>5004</v>
      </c>
    </row>
    <row r="1415" spans="1:33" x14ac:dyDescent="0.25">
      <c r="AA1415" s="15" t="str">
        <f t="shared" ref="AA1415:AA1472" si="23">+IF(AND(W1415="",X1415="",Y1415="",Z1415=""),"",IF(AND(W1415&lt;&gt;"",X1415="",Y1415="",Z1415=""),0%,IF(AND(W1415&lt;&gt;"",X1415&lt;&gt;"",Y1415="",Z1415=""),33%,IF(AND(W1415&lt;&gt;"",X1415&lt;&gt;"",Y1415&lt;&gt;"",Z1415=""),66%,IF(AND(W1415&lt;&gt;"",X1415&lt;&gt;"",Y1415&lt;&gt;"",Z1415&lt;&gt;""),100%,"Información incompleta")))))</f>
        <v/>
      </c>
    </row>
    <row r="1416" spans="1:33" x14ac:dyDescent="0.25">
      <c r="AA1416" s="15" t="str">
        <f t="shared" si="23"/>
        <v/>
      </c>
    </row>
    <row r="1417" spans="1:33" x14ac:dyDescent="0.25">
      <c r="AA1417" s="15" t="str">
        <f t="shared" si="23"/>
        <v/>
      </c>
    </row>
    <row r="1418" spans="1:33" x14ac:dyDescent="0.25">
      <c r="AA1418" s="15" t="str">
        <f t="shared" si="23"/>
        <v/>
      </c>
    </row>
    <row r="1419" spans="1:33" x14ac:dyDescent="0.25">
      <c r="AA1419" s="15" t="str">
        <f t="shared" si="23"/>
        <v/>
      </c>
    </row>
    <row r="1420" spans="1:33" x14ac:dyDescent="0.25">
      <c r="AA1420" s="15" t="str">
        <f t="shared" si="23"/>
        <v/>
      </c>
    </row>
    <row r="1421" spans="1:33" x14ac:dyDescent="0.25">
      <c r="AA1421" s="15" t="str">
        <f t="shared" si="23"/>
        <v/>
      </c>
    </row>
    <row r="1422" spans="1:33" x14ac:dyDescent="0.25">
      <c r="AA1422" s="15" t="str">
        <f t="shared" si="23"/>
        <v/>
      </c>
    </row>
    <row r="1423" spans="1:33" x14ac:dyDescent="0.25">
      <c r="AA1423" s="15" t="str">
        <f t="shared" si="23"/>
        <v/>
      </c>
    </row>
    <row r="1424" spans="1:33" x14ac:dyDescent="0.25">
      <c r="AA1424" s="15" t="str">
        <f t="shared" si="23"/>
        <v/>
      </c>
    </row>
    <row r="1425" spans="27:27" x14ac:dyDescent="0.25">
      <c r="AA1425" s="15" t="str">
        <f t="shared" si="23"/>
        <v/>
      </c>
    </row>
    <row r="1426" spans="27:27" x14ac:dyDescent="0.25">
      <c r="AA1426" s="15" t="str">
        <f t="shared" si="23"/>
        <v/>
      </c>
    </row>
    <row r="1427" spans="27:27" x14ac:dyDescent="0.25">
      <c r="AA1427" s="15" t="str">
        <f t="shared" si="23"/>
        <v/>
      </c>
    </row>
    <row r="1428" spans="27:27" x14ac:dyDescent="0.25">
      <c r="AA1428" s="15" t="str">
        <f t="shared" si="23"/>
        <v/>
      </c>
    </row>
    <row r="1429" spans="27:27" x14ac:dyDescent="0.25">
      <c r="AA1429" s="15" t="str">
        <f t="shared" si="23"/>
        <v/>
      </c>
    </row>
    <row r="1430" spans="27:27" x14ac:dyDescent="0.25">
      <c r="AA1430" s="15" t="str">
        <f t="shared" si="23"/>
        <v/>
      </c>
    </row>
    <row r="1431" spans="27:27" x14ac:dyDescent="0.25">
      <c r="AA1431" s="15" t="str">
        <f t="shared" si="23"/>
        <v/>
      </c>
    </row>
    <row r="1432" spans="27:27" x14ac:dyDescent="0.25">
      <c r="AA1432" s="15" t="str">
        <f t="shared" si="23"/>
        <v/>
      </c>
    </row>
    <row r="1433" spans="27:27" x14ac:dyDescent="0.25">
      <c r="AA1433" s="15" t="str">
        <f t="shared" si="23"/>
        <v/>
      </c>
    </row>
    <row r="1434" spans="27:27" x14ac:dyDescent="0.25">
      <c r="AA1434" s="15" t="str">
        <f t="shared" si="23"/>
        <v/>
      </c>
    </row>
    <row r="1435" spans="27:27" x14ac:dyDescent="0.25">
      <c r="AA1435" s="15" t="str">
        <f t="shared" si="23"/>
        <v/>
      </c>
    </row>
    <row r="1436" spans="27:27" x14ac:dyDescent="0.25">
      <c r="AA1436" s="15" t="str">
        <f t="shared" si="23"/>
        <v/>
      </c>
    </row>
    <row r="1437" spans="27:27" x14ac:dyDescent="0.25">
      <c r="AA1437" s="15" t="str">
        <f t="shared" si="23"/>
        <v/>
      </c>
    </row>
    <row r="1438" spans="27:27" x14ac:dyDescent="0.25">
      <c r="AA1438" s="15" t="str">
        <f t="shared" si="23"/>
        <v/>
      </c>
    </row>
    <row r="1439" spans="27:27" x14ac:dyDescent="0.25">
      <c r="AA1439" s="15" t="str">
        <f t="shared" si="23"/>
        <v/>
      </c>
    </row>
    <row r="1440" spans="27:27" x14ac:dyDescent="0.25">
      <c r="AA1440" s="15" t="str">
        <f t="shared" si="23"/>
        <v/>
      </c>
    </row>
    <row r="1441" spans="27:27" x14ac:dyDescent="0.25">
      <c r="AA1441" s="15" t="str">
        <f t="shared" si="23"/>
        <v/>
      </c>
    </row>
    <row r="1442" spans="27:27" x14ac:dyDescent="0.25">
      <c r="AA1442" s="15" t="str">
        <f t="shared" si="23"/>
        <v/>
      </c>
    </row>
    <row r="1443" spans="27:27" x14ac:dyDescent="0.25">
      <c r="AA1443" s="15" t="str">
        <f t="shared" si="23"/>
        <v/>
      </c>
    </row>
    <row r="1444" spans="27:27" x14ac:dyDescent="0.25">
      <c r="AA1444" s="15" t="str">
        <f t="shared" si="23"/>
        <v/>
      </c>
    </row>
    <row r="1445" spans="27:27" x14ac:dyDescent="0.25">
      <c r="AA1445" s="15" t="str">
        <f t="shared" si="23"/>
        <v/>
      </c>
    </row>
    <row r="1446" spans="27:27" x14ac:dyDescent="0.25">
      <c r="AA1446" s="15" t="str">
        <f t="shared" si="23"/>
        <v/>
      </c>
    </row>
    <row r="1447" spans="27:27" x14ac:dyDescent="0.25">
      <c r="AA1447" s="15" t="str">
        <f t="shared" si="23"/>
        <v/>
      </c>
    </row>
    <row r="1448" spans="27:27" x14ac:dyDescent="0.25">
      <c r="AA1448" s="15" t="str">
        <f t="shared" si="23"/>
        <v/>
      </c>
    </row>
    <row r="1449" spans="27:27" x14ac:dyDescent="0.25">
      <c r="AA1449" s="15" t="str">
        <f t="shared" si="23"/>
        <v/>
      </c>
    </row>
    <row r="1450" spans="27:27" x14ac:dyDescent="0.25">
      <c r="AA1450" s="15" t="str">
        <f t="shared" si="23"/>
        <v/>
      </c>
    </row>
    <row r="1451" spans="27:27" x14ac:dyDescent="0.25">
      <c r="AA1451" s="15" t="str">
        <f t="shared" si="23"/>
        <v/>
      </c>
    </row>
    <row r="1452" spans="27:27" x14ac:dyDescent="0.25">
      <c r="AA1452" s="15" t="str">
        <f t="shared" si="23"/>
        <v/>
      </c>
    </row>
    <row r="1453" spans="27:27" x14ac:dyDescent="0.25">
      <c r="AA1453" s="15" t="str">
        <f t="shared" si="23"/>
        <v/>
      </c>
    </row>
    <row r="1454" spans="27:27" x14ac:dyDescent="0.25">
      <c r="AA1454" s="15" t="str">
        <f t="shared" si="23"/>
        <v/>
      </c>
    </row>
    <row r="1455" spans="27:27" x14ac:dyDescent="0.25">
      <c r="AA1455" s="15" t="str">
        <f t="shared" si="23"/>
        <v/>
      </c>
    </row>
    <row r="1456" spans="27:27" x14ac:dyDescent="0.25">
      <c r="AA1456" s="15" t="str">
        <f t="shared" si="23"/>
        <v/>
      </c>
    </row>
    <row r="1457" spans="27:27" x14ac:dyDescent="0.25">
      <c r="AA1457" s="15" t="str">
        <f t="shared" si="23"/>
        <v/>
      </c>
    </row>
    <row r="1458" spans="27:27" x14ac:dyDescent="0.25">
      <c r="AA1458" s="15" t="str">
        <f t="shared" si="23"/>
        <v/>
      </c>
    </row>
    <row r="1459" spans="27:27" x14ac:dyDescent="0.25">
      <c r="AA1459" s="15" t="str">
        <f t="shared" si="23"/>
        <v/>
      </c>
    </row>
    <row r="1460" spans="27:27" x14ac:dyDescent="0.25">
      <c r="AA1460" s="15" t="str">
        <f t="shared" si="23"/>
        <v/>
      </c>
    </row>
    <row r="1461" spans="27:27" x14ac:dyDescent="0.25">
      <c r="AA1461" s="15" t="str">
        <f t="shared" si="23"/>
        <v/>
      </c>
    </row>
    <row r="1462" spans="27:27" x14ac:dyDescent="0.25">
      <c r="AA1462" s="15" t="str">
        <f t="shared" si="23"/>
        <v/>
      </c>
    </row>
    <row r="1463" spans="27:27" x14ac:dyDescent="0.25">
      <c r="AA1463" s="15" t="str">
        <f t="shared" si="23"/>
        <v/>
      </c>
    </row>
    <row r="1464" spans="27:27" x14ac:dyDescent="0.25">
      <c r="AA1464" s="15" t="str">
        <f t="shared" si="23"/>
        <v/>
      </c>
    </row>
    <row r="1465" spans="27:27" x14ac:dyDescent="0.25">
      <c r="AA1465" s="15" t="str">
        <f t="shared" si="23"/>
        <v/>
      </c>
    </row>
    <row r="1466" spans="27:27" x14ac:dyDescent="0.25">
      <c r="AA1466" s="15" t="str">
        <f t="shared" si="23"/>
        <v/>
      </c>
    </row>
    <row r="1467" spans="27:27" x14ac:dyDescent="0.25">
      <c r="AA1467" s="15" t="str">
        <f t="shared" si="23"/>
        <v/>
      </c>
    </row>
    <row r="1468" spans="27:27" x14ac:dyDescent="0.25">
      <c r="AA1468" s="15" t="str">
        <f t="shared" si="23"/>
        <v/>
      </c>
    </row>
    <row r="1469" spans="27:27" x14ac:dyDescent="0.25">
      <c r="AA1469" s="15" t="str">
        <f t="shared" si="23"/>
        <v/>
      </c>
    </row>
    <row r="1470" spans="27:27" x14ac:dyDescent="0.25">
      <c r="AA1470" s="15" t="str">
        <f t="shared" si="23"/>
        <v/>
      </c>
    </row>
    <row r="1471" spans="27:27" x14ac:dyDescent="0.25">
      <c r="AA1471" s="15" t="str">
        <f t="shared" si="23"/>
        <v/>
      </c>
    </row>
    <row r="1472" spans="27:27" x14ac:dyDescent="0.25">
      <c r="AA1472" s="15" t="str">
        <f t="shared" si="23"/>
        <v/>
      </c>
    </row>
    <row r="1473" spans="27:27" x14ac:dyDescent="0.25">
      <c r="AA1473" s="15" t="str">
        <f t="shared" ref="AA1473:AA1526" si="24">+IF(AND(W1473="",X1473="",Y1473="",Z1473=""),"",IF(AND(W1473&lt;&gt;"",X1473="",Y1473="",Z1473=""),0%,IF(AND(W1473&lt;&gt;"",X1473&lt;&gt;"",Y1473="",Z1473=""),33%,IF(AND(W1473&lt;&gt;"",X1473&lt;&gt;"",Y1473&lt;&gt;"",Z1473=""),66%,IF(AND(W1473&lt;&gt;"",X1473&lt;&gt;"",Y1473&lt;&gt;"",Z1473&lt;&gt;""),100%,"Información incompleta")))))</f>
        <v/>
      </c>
    </row>
    <row r="1474" spans="27:27" x14ac:dyDescent="0.25">
      <c r="AA1474" s="15" t="str">
        <f t="shared" si="24"/>
        <v/>
      </c>
    </row>
    <row r="1475" spans="27:27" x14ac:dyDescent="0.25">
      <c r="AA1475" s="15" t="str">
        <f t="shared" si="24"/>
        <v/>
      </c>
    </row>
    <row r="1476" spans="27:27" x14ac:dyDescent="0.25">
      <c r="AA1476" s="15" t="str">
        <f t="shared" si="24"/>
        <v/>
      </c>
    </row>
    <row r="1477" spans="27:27" x14ac:dyDescent="0.25">
      <c r="AA1477" s="15" t="str">
        <f t="shared" si="24"/>
        <v/>
      </c>
    </row>
    <row r="1478" spans="27:27" x14ac:dyDescent="0.25">
      <c r="AA1478" s="15" t="str">
        <f t="shared" si="24"/>
        <v/>
      </c>
    </row>
    <row r="1479" spans="27:27" x14ac:dyDescent="0.25">
      <c r="AA1479" s="15" t="str">
        <f t="shared" si="24"/>
        <v/>
      </c>
    </row>
    <row r="1480" spans="27:27" x14ac:dyDescent="0.25">
      <c r="AA1480" s="15" t="str">
        <f t="shared" si="24"/>
        <v/>
      </c>
    </row>
    <row r="1481" spans="27:27" x14ac:dyDescent="0.25">
      <c r="AA1481" s="15" t="str">
        <f t="shared" si="24"/>
        <v/>
      </c>
    </row>
    <row r="1482" spans="27:27" x14ac:dyDescent="0.25">
      <c r="AA1482" s="15" t="str">
        <f t="shared" si="24"/>
        <v/>
      </c>
    </row>
    <row r="1483" spans="27:27" x14ac:dyDescent="0.25">
      <c r="AA1483" s="15" t="str">
        <f t="shared" si="24"/>
        <v/>
      </c>
    </row>
    <row r="1484" spans="27:27" x14ac:dyDescent="0.25">
      <c r="AA1484" s="15" t="str">
        <f t="shared" si="24"/>
        <v/>
      </c>
    </row>
    <row r="1485" spans="27:27" x14ac:dyDescent="0.25">
      <c r="AA1485" s="15" t="str">
        <f t="shared" si="24"/>
        <v/>
      </c>
    </row>
    <row r="1486" spans="27:27" x14ac:dyDescent="0.25">
      <c r="AA1486" s="15" t="str">
        <f t="shared" si="24"/>
        <v/>
      </c>
    </row>
    <row r="1487" spans="27:27" x14ac:dyDescent="0.25">
      <c r="AA1487" s="15" t="str">
        <f t="shared" si="24"/>
        <v/>
      </c>
    </row>
    <row r="1488" spans="27:27" x14ac:dyDescent="0.25">
      <c r="AA1488" s="15" t="str">
        <f t="shared" si="24"/>
        <v/>
      </c>
    </row>
    <row r="1489" spans="27:27" x14ac:dyDescent="0.25">
      <c r="AA1489" s="15" t="str">
        <f t="shared" si="24"/>
        <v/>
      </c>
    </row>
    <row r="1490" spans="27:27" x14ac:dyDescent="0.25">
      <c r="AA1490" s="15" t="str">
        <f t="shared" si="24"/>
        <v/>
      </c>
    </row>
    <row r="1491" spans="27:27" x14ac:dyDescent="0.25">
      <c r="AA1491" s="15" t="str">
        <f t="shared" si="24"/>
        <v/>
      </c>
    </row>
    <row r="1492" spans="27:27" x14ac:dyDescent="0.25">
      <c r="AA1492" s="15" t="str">
        <f t="shared" si="24"/>
        <v/>
      </c>
    </row>
    <row r="1493" spans="27:27" x14ac:dyDescent="0.25">
      <c r="AA1493" s="15" t="str">
        <f t="shared" si="24"/>
        <v/>
      </c>
    </row>
    <row r="1494" spans="27:27" x14ac:dyDescent="0.25">
      <c r="AA1494" s="15" t="str">
        <f t="shared" si="24"/>
        <v/>
      </c>
    </row>
    <row r="1495" spans="27:27" x14ac:dyDescent="0.25">
      <c r="AA1495" s="15" t="str">
        <f t="shared" si="24"/>
        <v/>
      </c>
    </row>
    <row r="1496" spans="27:27" x14ac:dyDescent="0.25">
      <c r="AA1496" s="15" t="str">
        <f t="shared" si="24"/>
        <v/>
      </c>
    </row>
    <row r="1497" spans="27:27" x14ac:dyDescent="0.25">
      <c r="AA1497" s="15" t="str">
        <f t="shared" si="24"/>
        <v/>
      </c>
    </row>
    <row r="1498" spans="27:27" x14ac:dyDescent="0.25">
      <c r="AA1498" s="15" t="str">
        <f t="shared" si="24"/>
        <v/>
      </c>
    </row>
    <row r="1499" spans="27:27" x14ac:dyDescent="0.25">
      <c r="AA1499" s="15" t="str">
        <f t="shared" si="24"/>
        <v/>
      </c>
    </row>
    <row r="1500" spans="27:27" x14ac:dyDescent="0.25">
      <c r="AA1500" s="15" t="str">
        <f t="shared" si="24"/>
        <v/>
      </c>
    </row>
    <row r="1501" spans="27:27" x14ac:dyDescent="0.25">
      <c r="AA1501" s="15" t="str">
        <f t="shared" si="24"/>
        <v/>
      </c>
    </row>
    <row r="1502" spans="27:27" x14ac:dyDescent="0.25">
      <c r="AA1502" s="15" t="str">
        <f t="shared" si="24"/>
        <v/>
      </c>
    </row>
    <row r="1503" spans="27:27" x14ac:dyDescent="0.25">
      <c r="AA1503" s="15" t="str">
        <f t="shared" si="24"/>
        <v/>
      </c>
    </row>
    <row r="1504" spans="27:27" x14ac:dyDescent="0.25">
      <c r="AA1504" s="15" t="str">
        <f t="shared" si="24"/>
        <v/>
      </c>
    </row>
    <row r="1505" spans="27:27" x14ac:dyDescent="0.25">
      <c r="AA1505" s="15" t="str">
        <f t="shared" si="24"/>
        <v/>
      </c>
    </row>
    <row r="1506" spans="27:27" x14ac:dyDescent="0.25">
      <c r="AA1506" s="15" t="str">
        <f t="shared" si="24"/>
        <v/>
      </c>
    </row>
    <row r="1507" spans="27:27" x14ac:dyDescent="0.25">
      <c r="AA1507" s="15" t="str">
        <f t="shared" si="24"/>
        <v/>
      </c>
    </row>
    <row r="1508" spans="27:27" x14ac:dyDescent="0.25">
      <c r="AA1508" s="15" t="str">
        <f t="shared" si="24"/>
        <v/>
      </c>
    </row>
    <row r="1509" spans="27:27" x14ac:dyDescent="0.25">
      <c r="AA1509" s="15" t="str">
        <f t="shared" si="24"/>
        <v/>
      </c>
    </row>
    <row r="1510" spans="27:27" x14ac:dyDescent="0.25">
      <c r="AA1510" s="15" t="str">
        <f t="shared" si="24"/>
        <v/>
      </c>
    </row>
    <row r="1511" spans="27:27" x14ac:dyDescent="0.25">
      <c r="AA1511" s="15" t="str">
        <f t="shared" si="24"/>
        <v/>
      </c>
    </row>
    <row r="1512" spans="27:27" x14ac:dyDescent="0.25">
      <c r="AA1512" s="15" t="str">
        <f t="shared" si="24"/>
        <v/>
      </c>
    </row>
    <row r="1513" spans="27:27" x14ac:dyDescent="0.25">
      <c r="AA1513" s="15" t="str">
        <f t="shared" si="24"/>
        <v/>
      </c>
    </row>
    <row r="1514" spans="27:27" x14ac:dyDescent="0.25">
      <c r="AA1514" s="15" t="str">
        <f t="shared" si="24"/>
        <v/>
      </c>
    </row>
    <row r="1515" spans="27:27" x14ac:dyDescent="0.25">
      <c r="AA1515" s="15" t="str">
        <f t="shared" si="24"/>
        <v/>
      </c>
    </row>
    <row r="1516" spans="27:27" x14ac:dyDescent="0.25">
      <c r="AA1516" s="15" t="str">
        <f t="shared" si="24"/>
        <v/>
      </c>
    </row>
    <row r="1517" spans="27:27" x14ac:dyDescent="0.25">
      <c r="AA1517" s="15" t="str">
        <f t="shared" si="24"/>
        <v/>
      </c>
    </row>
    <row r="1518" spans="27:27" x14ac:dyDescent="0.25">
      <c r="AA1518" s="15" t="str">
        <f t="shared" si="24"/>
        <v/>
      </c>
    </row>
    <row r="1519" spans="27:27" x14ac:dyDescent="0.25">
      <c r="AA1519" s="15" t="str">
        <f t="shared" si="24"/>
        <v/>
      </c>
    </row>
    <row r="1520" spans="27:27" x14ac:dyDescent="0.25">
      <c r="AA1520" s="15" t="str">
        <f t="shared" si="24"/>
        <v/>
      </c>
    </row>
    <row r="1521" spans="27:27" x14ac:dyDescent="0.25">
      <c r="AA1521" s="15" t="str">
        <f t="shared" si="24"/>
        <v/>
      </c>
    </row>
    <row r="1522" spans="27:27" x14ac:dyDescent="0.25">
      <c r="AA1522" s="15" t="str">
        <f t="shared" si="24"/>
        <v/>
      </c>
    </row>
    <row r="1523" spans="27:27" x14ac:dyDescent="0.25">
      <c r="AA1523" s="15" t="str">
        <f t="shared" si="24"/>
        <v/>
      </c>
    </row>
    <row r="1524" spans="27:27" x14ac:dyDescent="0.25">
      <c r="AA1524" s="15" t="str">
        <f t="shared" si="24"/>
        <v/>
      </c>
    </row>
    <row r="1525" spans="27:27" x14ac:dyDescent="0.25">
      <c r="AA1525" s="15" t="str">
        <f t="shared" si="24"/>
        <v/>
      </c>
    </row>
    <row r="1526" spans="27:27" x14ac:dyDescent="0.25">
      <c r="AA1526" s="15" t="str">
        <f t="shared" si="24"/>
        <v/>
      </c>
    </row>
    <row r="1048545" spans="31:31" x14ac:dyDescent="0.25">
      <c r="AE1048545" s="14"/>
    </row>
  </sheetData>
  <protectedRanges>
    <protectedRange sqref="AE1048545:AE1048576" name="Rango1_10"/>
    <protectedRange sqref="AH1345:AH1346 AH1342 AH1338:AH1339" name="Rango1_66"/>
    <protectedRange sqref="AH1320 AH1341 AH1331:AH1333 AH1335:AH1337 AH1343:AH1344" name="Rango1_19_3"/>
    <protectedRange sqref="AH1317" name="Rango1_6_9"/>
    <protectedRange sqref="AH1311" name="Rango1_9_7"/>
    <protectedRange sqref="AH1312" name="Rango1_10_6"/>
    <protectedRange sqref="AH1315" name="Rango1_11_3"/>
    <protectedRange sqref="AH1319" name="Rango1_14_3"/>
    <protectedRange sqref="AH1321" name="Rango1_20_3"/>
    <protectedRange sqref="AH1334" name="Rango1_23_2"/>
    <protectedRange sqref="AH1310" name="Rango1_12_5"/>
    <protectedRange sqref="AH12:XFD17" name="Rango1_30"/>
    <protectedRange sqref="AH18:XFD131" name="Rango1_68"/>
    <protectedRange sqref="AI203:XFD207 AH202:XFD202 AH201 AJ201:XFD201 AI174:XFD187 AH188:XFD200" name="Rango1_71"/>
    <protectedRange sqref="AF220:AG229 AC220:AD229 AK209:XFD295 AL296:XFD377" name="Rango1_72"/>
    <protectedRange sqref="AE220:AE221 AH209:AH295" name="Rango1_8_8"/>
    <protectedRange sqref="AL386:XFD408" name="Rango1_73"/>
    <protectedRange sqref="AL410:XFD432" name="Rango1_75"/>
    <protectedRange sqref="AL433:XFD445" name="Rango1_76"/>
    <protectedRange sqref="AK563:AK585" name="Diligenciar_14_1_1_3"/>
    <protectedRange sqref="AJ525 AJ527 AJ536:AJ537 AJ529 AJ533:AJ534 AJ531 AJ522:AJ523 AH525 AH529 AH527 AH536:AH537 AH531:AH534" name="Rango1_2_21_4"/>
    <protectedRange sqref="AI533:AI534 AI525 AI527 AI536:AI537 AI529 AI531 AI522:AI523" name="Diligenciar_13_1_11"/>
    <protectedRange sqref="AK533:AK534 AK525 AK527 AK536:AK537 AK529 AK531 AK522:AK523" name="Diligenciar_14_1_2_2"/>
    <protectedRange sqref="AJ524 AJ526 AJ535 AJ528 AJ530 AJ532" name="Rango1_2_22_2"/>
    <protectedRange sqref="AI524 AI526 AI535 AI528 AI530 AI532" name="Diligenciar_13_1_1_4"/>
    <protectedRange sqref="AK524 AK526 AK535 AK528 AK530 AK532" name="Diligenciar_14_1_3_2"/>
    <protectedRange sqref="AH538:AH539" name="Rango1_2_32_2"/>
    <protectedRange sqref="AJ538:AJ539" name="Rango1_2_33_1_2"/>
    <protectedRange sqref="AK538:AK539" name="Diligenciar_14_1_31_2"/>
    <protectedRange sqref="AJ540" name="Rango1_2_24_2"/>
    <protectedRange sqref="AI540" name="Diligenciar_13_1_2_2"/>
    <protectedRange sqref="AK540" name="Diligenciar_14_1_4_2"/>
    <protectedRange sqref="AJ541:AJ548 AH541:AH548" name="Rango1_2_25_3"/>
    <protectedRange sqref="AI541:AI548" name="Diligenciar_13_1_3_2"/>
    <protectedRange sqref="AK541:AK548" name="Diligenciar_14_1_5_2"/>
    <protectedRange sqref="AH549:AH559" name="Rango1_2_28_2"/>
    <protectedRange sqref="AH560:AH561" name="Rango1_2_29_2"/>
    <protectedRange sqref="AJ549:AJ559" name="Rango1_2_31_2"/>
    <protectedRange sqref="AI549:AI559" name="Diligenciar_13_1_4_2"/>
    <protectedRange sqref="AK549:AK559" name="Diligenciar_14_1_6_2"/>
    <protectedRange sqref="AJ560:AJ562" name="Rango1_2_34_4"/>
    <protectedRange sqref="AI560:AI561" name="Diligenciar_13_1_5_2"/>
    <protectedRange sqref="AK560:AK562" name="Diligenciar_14_1_7_4"/>
    <protectedRange sqref="AJ588:AJ592" name="Rango1_2_35_3"/>
    <protectedRange sqref="AI588:AI592" name="Diligenciar_13_1_6_3"/>
    <protectedRange sqref="AK588:AK592" name="Diligenciar_14_1_8_3"/>
    <protectedRange sqref="AJ586:AJ587 AH586:AH587" name="Rango1_2_4_10"/>
    <protectedRange sqref="AI586:AI587" name="Diligenciar_13_1_7_2"/>
    <protectedRange sqref="AK586:AK587" name="Diligenciar_14_1_9_2"/>
    <protectedRange sqref="AH601" name="Rango1_2_5_7"/>
    <protectedRange sqref="AJ601" name="Rango1_2_6_5"/>
    <protectedRange sqref="AI601:AI610" name="Diligenciar_13_1_8_2"/>
    <protectedRange sqref="AK601" name="Diligenciar_14_1_13"/>
    <protectedRange sqref="AJ602:AJ610" name="Rango1_2_43_1_2"/>
    <protectedRange sqref="AK602:AK610" name="Diligenciar_14_1_41_2"/>
    <protectedRange sqref="AH593:AH594" name="Rango1_2_8_3"/>
    <protectedRange sqref="AJ597:AJ598 AJ593" name="Rango1_2_10_3"/>
    <protectedRange sqref="AI597:AI598 AI593" name="Diligenciar_13_1_9_2"/>
    <protectedRange sqref="AK597:AK598 AK593" name="Diligenciar_14_1_10_2"/>
    <protectedRange sqref="AH597" name="Rango1_2_11_2"/>
    <protectedRange sqref="AH598" name="Rango1_2_12_2"/>
    <protectedRange sqref="AH596" name="Rango1_2_14_2"/>
    <protectedRange sqref="AJ596" name="Rango1_2_16_2"/>
    <protectedRange sqref="AI596" name="Diligenciar_13_1_13_2"/>
    <protectedRange sqref="AK596" name="Diligenciar_14_1_14_2"/>
    <protectedRange sqref="AH595" name="Rango1_2_17_2"/>
    <protectedRange sqref="AJ594:AJ595" name="Rango1_2_20_2"/>
    <protectedRange sqref="AI594:AI595" name="Diligenciar_13_1_15_2"/>
    <protectedRange sqref="AK594:AK595" name="Diligenciar_14_1_16_2"/>
    <protectedRange sqref="AH599" name="Rango1_2_27_2"/>
    <protectedRange sqref="AJ599" name="Rango1_2_36_2"/>
    <protectedRange sqref="AI599" name="Diligenciar_13_1_16_2"/>
    <protectedRange sqref="AK599" name="Diligenciar_14_1_17_2"/>
    <protectedRange sqref="AH588:AH589" name="Rango1_2_54"/>
    <protectedRange sqref="AK600" name="Diligenciar_14_1_11_2"/>
    <protectedRange sqref="AH600" name="Rango1_2_26_2"/>
    <protectedRange sqref="AH604:AH610" name="Rango1_2_15_3"/>
    <protectedRange sqref="AK631:AK649" name="Diligenciar_14_1_1_1_2"/>
    <protectedRange sqref="AH629:AH630" name="Rango1_2_30_2"/>
    <protectedRange sqref="AJ629:AJ630" name="Rango1_2_35_1_2"/>
    <protectedRange sqref="AI629:AI630" name="Diligenciar_13_1_6_1_2"/>
    <protectedRange sqref="AK629:AK630" name="Diligenciar_14_1_8_1_2"/>
    <protectedRange sqref="AH611:AH628" name="Rango1_2_37_3"/>
    <protectedRange sqref="AJ611:AJ628" name="Rango1_2_38_2"/>
    <protectedRange sqref="AK611:AK628" name="Diligenciar_14_1_19_2"/>
    <protectedRange sqref="AI611:AI628" name="Diligenciar_13_1_1_2_2"/>
    <protectedRange sqref="AH770:XFD773 AH840:XFD860 AH774:AH819 AJ774:XFD819 AH829:AH839 AJ829:XFD839" name="Rango1_79"/>
    <protectedRange sqref="AH877:XFD878" name="Rango1_80"/>
    <protectedRange sqref="AH861:XFD864" name="Rango1_3_18"/>
    <protectedRange sqref="AH879:XFD882" name="Rango1_81"/>
    <protectedRange sqref="AH906:XFD907 AH910:XFD911" name="Rango1_82"/>
    <protectedRange sqref="AH914:XFD914" name="Rango1_6_17"/>
    <protectedRange sqref="AH914:XFD914" name="Rango1_3_2_3"/>
    <protectedRange sqref="AH912:XFD912" name="Rango1_1_2_2"/>
    <protectedRange sqref="AH919:XFD919 AH924:XFD924" name="Rango1_2_58"/>
    <protectedRange sqref="AH913:XFD913" name="Rango1_4_20"/>
    <protectedRange sqref="AH979:AJ979 AH983:AI985 AL983:AS984 AL985:XFD985 AK983:XFD983 AH980:AI980 AL979:AZ980 AU984:XFD984" name="Rango1_83"/>
    <protectedRange sqref="AZ944 AY952 AY965 AY967 AY931" name="Rango1_15_5"/>
    <protectedRange sqref="AY970 AY968" name="Rango1_10_4_2"/>
    <protectedRange sqref="AI981 AI963:AI964" name="Rango1_1_26"/>
    <protectedRange sqref="AI955 AI950" name="Rango1_4_21"/>
    <protectedRange sqref="AI954 AI959 AI930:AI940 AI975 AI942:AI949 AI967:AI971 AI982" name="Rango1_8_14"/>
    <protectedRange sqref="AY982" name="Rango1_16_10"/>
    <protectedRange sqref="AZ975:BA975 AH961 AH972:AI972 AH976:AI976 AZ982:BA982 AH982 AH973:AH974 BA951 AL972:BA974 AX981 AH978:AJ978 AJ936 AJ938 AJ964 AJ967 AJ974 AJ951 AL976:BA978 AH977 AJ982:AW982 BA979:BA980" name="Rango1_19_8"/>
    <protectedRange sqref="AI974" name="Rango1_8_1_1"/>
    <protectedRange sqref="AY960:AY961" name="Rango1_2_59"/>
    <protectedRange sqref="AQ961:AX961 AI961:AJ961" name="Rango1_5_23"/>
    <protectedRange sqref="AK952 AH958 AK958:AM958" name="Rango1_6_18"/>
    <protectedRange sqref="AN958:AQ958 AS958:AT958" name="Rango1_1_1_3"/>
    <protectedRange sqref="AL952:AW952 AH952:AJ952" name="Rango1_9_15"/>
    <protectedRange sqref="AN953:AW953 AH953:AL953 AI973 AI958:AJ958 AI965:AI966" name="Rango1_10_14"/>
    <protectedRange sqref="AK956:AW956 AH956:AI956 AI941 AI957" name="Rango1_11_8"/>
    <protectedRange sqref="AN960:AT960 AH960:AJ960 AL960:AL961 AN961:AP961" name="Rango1_14_7"/>
    <protectedRange sqref="AN962:AW962 AH962:AL962" name="Rango1_20_7"/>
    <protectedRange sqref="AL975:AY975 AH975" name="Rango1_23_5"/>
    <protectedRange sqref="AH951:AI951 AK951:AZ951" name="Rango1_12_11"/>
    <protectedRange sqref="AY983" name="Rango1_24_6"/>
    <protectedRange sqref="AH986:XFD989 AH990:AJ1018" name="Rango1_84"/>
    <protectedRange algorithmName="SHA-512" hashValue="49/yl+GTMlRN3FloWoyBL3IsXrYzEo95h5eEgXs/T6SxYAwuSo+Ndqxkist3BnknjOR8ERS4BgA76v7mpDBZcA==" saltValue="JvzRIA9SAjvsZX2GnV6n2A==" spinCount="100000" sqref="AH132:AH135 AH137:AH139" name="Rango7_2_9"/>
    <protectedRange sqref="AH132:AH135 AH137:AH139" name="Diligenciar_1_2_7"/>
    <protectedRange algorithmName="SHA-512" hashValue="49/yl+GTMlRN3FloWoyBL3IsXrYzEo95h5eEgXs/T6SxYAwuSo+Ndqxkist3BnknjOR8ERS4BgA76v7mpDBZcA==" saltValue="JvzRIA9SAjvsZX2GnV6n2A==" spinCount="100000" sqref="AH136" name="Rango7_1_1_25"/>
    <protectedRange sqref="AH136" name="Diligenciar_4_2_10"/>
    <protectedRange sqref="AG145:AG149" name="Rango1_88"/>
    <protectedRange sqref="B224" name="Diligenciar_18_1_3_2_1_1"/>
    <protectedRange sqref="C221" name="Rango1_1_31"/>
    <protectedRange sqref="E222 E224:E229" name="Diligenciar_18_2_4"/>
    <protectedRange sqref="L220 L222:L228" name="Rango7_17_1_2_1_3"/>
    <protectedRange sqref="L221" name="Rango7_17_1_2_1_1_1"/>
    <protectedRange sqref="AB267:AG267 G233:K234 G231:H232 J231:K232 G257:K257 G235:H256 G259:K259 G258:H258 G277:K277 G260:H268 G279:K279 G278:H278 AF230 AB231:AD266 AF231:AG266 J235:K256 J258:K258 J278:K278 P231:Z258 P259:V259 X259:Z259 AB268:AD295 J280:K295 G280:H295 A231:A268 D231:E268 J260:K276 P260:Z295 G270:H276 A270:A295 D270:E295 AF268:AG295" name="Rango1_91"/>
    <protectedRange sqref="C240 B231 B285:B286 B279 B243 B248:B249 B268 B271 B233 B254 B236:B237 B273:B274 B262:B264" name="Rango1_1_32"/>
    <protectedRange sqref="C231:C239 C241:C268 C270:C295" name="Rango1_2_65"/>
    <protectedRange sqref="F231:F268 F270:F295" name="Rango1_3_24"/>
    <protectedRange sqref="L231:L295" name="Rango1_4_24"/>
    <protectedRange sqref="M231:M295" name="Rango1_5_29"/>
    <protectedRange sqref="N231:N295" name="Rango1_6_20"/>
    <protectedRange sqref="O231:O295" name="Rango1_7_17"/>
    <protectedRange sqref="AE231:AE234 AE236:AE238 AE241:AE244 AE255:AE266 AE268:AE295" name="Rango1_8_15"/>
    <protectedRange sqref="G269:H269 A269 D269:E269" name="Rango1_9_17"/>
    <protectedRange sqref="C269" name="Rango1_2_1_7"/>
    <protectedRange sqref="F269" name="Rango1_3_1_4"/>
    <protectedRange algorithmName="SHA-512" hashValue="49/yl+GTMlRN3FloWoyBL3IsXrYzEo95h5eEgXs/T6SxYAwuSo+Ndqxkist3BnknjOR8ERS4BgA76v7mpDBZcA==" saltValue="JvzRIA9SAjvsZX2GnV6n2A==" spinCount="100000" sqref="AH1028:AH1037" name="Rango7_37"/>
    <protectedRange sqref="AH1028:AH1037" name="Diligenciar_29"/>
    <protectedRange sqref="A124:Z125 AB12:AG125 A12:W123 X12 X14:X123 Y12:Z123" name="Rango1_1"/>
    <protectedRange sqref="C130:C136" name="Rango1_16"/>
    <protectedRange sqref="AG126:AG144" name="Rango1_2"/>
    <protectedRange sqref="AC126:AC144" name="Rango1_1_1"/>
    <protectedRange algorithmName="SHA-512" hashValue="49/yl+GTMlRN3FloWoyBL3IsXrYzEo95h5eEgXs/T6SxYAwuSo+Ndqxkist3BnknjOR8ERS4BgA76v7mpDBZcA==" saltValue="JvzRIA9SAjvsZX2GnV6n2A==" spinCount="100000" sqref="S145:S148 D145:K148 AC145:AE148 AD149:AE149 G149 J149:K149 M145:M149 D149" name="Rango7"/>
    <protectedRange sqref="W145:X145 Z145 A145:A148 D145:G148 AD145:AE148 W146:Z146 W147:Y148 W149:Z149 AC149:AE149 P145:T149 J145:K149 A149:G149" name="Diligenciar"/>
    <protectedRange sqref="C145:C148" name="Diligenciar_2"/>
    <protectedRange sqref="B145:B148" name="Diligenciar_3"/>
    <protectedRange sqref="L145:L149" name="Diligenciar_4"/>
    <protectedRange sqref="N145:N149" name="Diligenciar_5"/>
    <protectedRange sqref="O145:O149" name="Diligenciar_6"/>
    <protectedRange sqref="AB149" name="Diligenciar_7"/>
    <protectedRange sqref="H175:W177 H173:X174 H172:W172 A158:G177 H158:X171 J178:R178 T178:X178 M179:M180 V179:X179 A178:F179 A180:B180 V181:X181 V180 X180 V182:V187 X182:X187 AB150:AH179 AB185:AH185 Y186:Z187 R185 Y185 J182:K187 A150:Z157 AB186:AG187 G178:G187 D180:F187 A181:A187 AB180:AG184 Y158:Z184 H179:K181" name="Rango1_3"/>
    <protectedRange sqref="X175" name="Rango1_2_1"/>
    <protectedRange sqref="X176" name="Rango1_3_2"/>
    <protectedRange sqref="X177" name="Rango1_4"/>
    <protectedRange sqref="C184" name="Rango1_1_2"/>
    <protectedRange sqref="L186:L187 L184 L182" name="Rango7_17_1_2_1"/>
    <protectedRange sqref="P183 P185" name="Rango7_1"/>
    <protectedRange sqref="P183 P185" name="Rango4_1"/>
    <protectedRange sqref="AH187" name="Rango7_3_1_1"/>
    <protectedRange sqref="AH187" name="Diligenciar_4_1_1"/>
    <protectedRange sqref="AH186" name="Rango7_3_1_1_1"/>
    <protectedRange sqref="AH186" name="Diligenciar_4_1_1_1"/>
    <protectedRange sqref="AB196:AG197 F196:F201 AB199:AG201 H196:H199 J197:K201 AB198:AD198 F189 A196:A201 H201 D196:D201 AB202:AD212 AB213:AF213 AB214:AD216 A212:A216 J212:K218 F212:F218 H212:H216 A218:A219 AB217:AE217 AB218:AD218 H218 D212:D218 B219:F219 I212 V196:Z218 U219:Z219 H219:K219 AB219:AE219 S196:S197" name="Rango1_5"/>
    <protectedRange sqref="C194" name="Rango1_2_8_3_1_2_2_1"/>
    <protectedRange sqref="C198" name="Rango1_2_9_1_2_2"/>
    <protectedRange sqref="C199" name="Rango1_2_17_3_1_2_2"/>
    <protectedRange sqref="I194" name="Rango1_2_3_2_3_1_1_2_1_3"/>
    <protectedRange sqref="AF198 AF195" name="Rango7_3_1"/>
    <protectedRange sqref="AF198 AF195" name="Diligenciar_1"/>
    <protectedRange sqref="A189:E189" name="Rango1_1_3"/>
    <protectedRange sqref="A190:C191" name="Rango1_2_2"/>
    <protectedRange sqref="AG195 AG198 AG192 AE190:AG191" name="Rango1_3_3"/>
    <protectedRange sqref="B188" name="Rango1_4_2"/>
    <protectedRange sqref="P188:U188" name="Rango1_5_1"/>
    <protectedRange sqref="AE188:AG188" name="Rango1_6"/>
    <protectedRange sqref="AE189:AG189 AF202:AG211" name="Rango1_7"/>
    <protectedRange sqref="B212:C213 C214:C216 B218:C218" name="Rango1_8_1"/>
    <protectedRange sqref="B207:E211 G209:J211 C202:J202 G207:K208" name="Rango1_2_5"/>
    <protectedRange sqref="A203:E203 G203:J203" name="Rango1_2_1_2"/>
    <protectedRange sqref="A204:E204 G204:J204" name="Rango1_2_2_1"/>
    <protectedRange sqref="A205:J205" name="Rango1_2_3_1"/>
    <protectedRange sqref="A206:J206 A207:A211" name="Rango1_2_4_1"/>
    <protectedRange sqref="AE202 AE207:AE211" name="Rango1_2_6"/>
    <protectedRange sqref="AE203" name="Rango1_2_1_3"/>
    <protectedRange sqref="AE204" name="Rango1_2_2_2"/>
    <protectedRange sqref="AE205" name="Rango1_2_3_2"/>
    <protectedRange sqref="AE206" name="Rango1_2_4_2"/>
    <protectedRange sqref="P202:U202 P207:U211" name="Rango1_2_7"/>
    <protectedRange sqref="P203:U203" name="Rango1_2_1_4"/>
    <protectedRange sqref="P204:U204" name="Rango1_2_2_3"/>
    <protectedRange sqref="P205:U205" name="Rango1_2_3_3"/>
    <protectedRange sqref="P206:U206" name="Rango1_2_4_3"/>
    <protectedRange sqref="P212:U212" name="Rango1_9"/>
    <protectedRange sqref="AE212:AG212 AG213" name="Rango1_11"/>
    <protectedRange sqref="P213:U213 P216:U216 P219:T219" name="Rango1_12"/>
    <protectedRange sqref="B214" name="Rango1_13"/>
    <protectedRange sqref="P214:U214" name="Rango1_14"/>
    <protectedRange sqref="AE214:AG214" name="Rango1_15"/>
    <protectedRange sqref="B216" name="Rango1_16_1"/>
    <protectedRange sqref="AE216:AG216 AF217:AG217 AG218:AG219" name="Rango1_17"/>
    <protectedRange sqref="A217:C217" name="Rango1_20"/>
    <protectedRange sqref="AE215:AG215" name="Rango1_21"/>
    <protectedRange sqref="P215:U215" name="Rango1_22"/>
    <protectedRange sqref="P218:U218" name="Rango1_18"/>
    <protectedRange sqref="AE218:AF218 AF219" name="Rango1_19"/>
    <protectedRange sqref="P217:U217" name="Rango1_23"/>
    <protectedRange sqref="P194:Z194 AB194:AC194" name="Rango1_10_1"/>
    <protectedRange sqref="AE194:AG194" name="Rango1_25"/>
    <protectedRange sqref="B215" name="Rango1_26"/>
    <protectedRange sqref="B202" name="Rango1_27"/>
    <protectedRange algorithmName="SHA-512" hashValue="49/yl+GTMlRN3FloWoyBL3IsXrYzEo95h5eEgXs/T6SxYAwuSo+Ndqxkist3BnknjOR8ERS4BgA76v7mpDBZcA==" saltValue="JvzRIA9SAjvsZX2GnV6n2A==" spinCount="100000" sqref="L338:O363" name="Rango7_1_1_2"/>
    <protectedRange sqref="N338:O363" name="Diligenciar_1_1_2"/>
    <protectedRange sqref="AF357:AF361 AF337:AF354" name="Rango1_2_3"/>
    <protectedRange sqref="AK342 AK349:AK361 AK344:AK347" name="Diligenciar_14_1_1"/>
    <protectedRange sqref="A337 P337 F337:G337 J337:K337" name="Rango1_2_7_1"/>
    <protectedRange algorithmName="SHA-512" hashValue="49/yl+GTMlRN3FloWoyBL3IsXrYzEo95h5eEgXs/T6SxYAwuSo+Ndqxkist3BnknjOR8ERS4BgA76v7mpDBZcA==" saltValue="JvzRIA9SAjvsZX2GnV6n2A==" spinCount="100000" sqref="D337:E337 D357:D363 D338:D354" name="Rango7_2_1_5"/>
    <protectedRange sqref="D337:E337 D357:D363 D338:D354" name="Diligenciar_2_1_5"/>
    <protectedRange sqref="B337:C337" name="Diligenciar_9_2_1_5"/>
    <protectedRange algorithmName="SHA-512" hashValue="49/yl+GTMlRN3FloWoyBL3IsXrYzEo95h5eEgXs/T6SxYAwuSo+Ndqxkist3BnknjOR8ERS4BgA76v7mpDBZcA==" saltValue="JvzRIA9SAjvsZX2GnV6n2A==" spinCount="100000" sqref="R337:U337" name="Rango7_8_1_5"/>
    <protectedRange sqref="R337:T337" name="Diligenciar_12_1_5"/>
    <protectedRange algorithmName="SHA-512" hashValue="49/yl+GTMlRN3FloWoyBL3IsXrYzEo95h5eEgXs/T6SxYAwuSo+Ndqxkist3BnknjOR8ERS4BgA76v7mpDBZcA==" saltValue="JvzRIA9SAjvsZX2GnV6n2A==" spinCount="100000" sqref="Q337" name="Rango7_3_1_5"/>
    <protectedRange sqref="Q337" name="Diligenciar_5_1_5"/>
    <protectedRange algorithmName="SHA-512" hashValue="49/yl+GTMlRN3FloWoyBL3IsXrYzEo95h5eEgXs/T6SxYAwuSo+Ndqxkist3BnknjOR8ERS4BgA76v7mpDBZcA==" saltValue="JvzRIA9SAjvsZX2GnV6n2A==" spinCount="100000" sqref="L337:O337" name="Rango7_1_1_6"/>
    <protectedRange sqref="N337:O337" name="Diligenciar_1_1_6"/>
    <protectedRange sqref="F338:G338 A338:A339 J338:K339 P338:P339 G339:G340 G357 G359" name="Rango1_2_18"/>
    <protectedRange algorithmName="SHA-512" hashValue="49/yl+GTMlRN3FloWoyBL3IsXrYzEo95h5eEgXs/T6SxYAwuSo+Ndqxkist3BnknjOR8ERS4BgA76v7mpDBZcA==" saltValue="JvzRIA9SAjvsZX2GnV6n2A==" spinCount="100000" sqref="R338:U338 S339:U339 R339:R340" name="Rango7_8_1_16"/>
    <protectedRange sqref="R338:T338 S339:T339 R339:R340" name="Diligenciar_12_1_16"/>
    <protectedRange algorithmName="SHA-512" hashValue="49/yl+GTMlRN3FloWoyBL3IsXrYzEo95h5eEgXs/T6SxYAwuSo+Ndqxkist3BnknjOR8ERS4BgA76v7mpDBZcA==" saltValue="JvzRIA9SAjvsZX2GnV6n2A==" spinCount="100000" sqref="Q338:Q339" name="Rango7_3_1_16"/>
    <protectedRange sqref="Q338:Q339" name="Diligenciar_5_1_16"/>
    <protectedRange sqref="B338" name="Diligenciar_9_2_1_6_1_1"/>
    <protectedRange sqref="F339" name="Rango1_2_2_5"/>
    <protectedRange algorithmName="SHA-512" hashValue="49/yl+GTMlRN3FloWoyBL3IsXrYzEo95h5eEgXs/T6SxYAwuSo+Ndqxkist3BnknjOR8ERS4BgA76v7mpDBZcA==" saltValue="JvzRIA9SAjvsZX2GnV6n2A==" spinCount="100000" sqref="E339" name="Rango7_2_1_2_5"/>
    <protectedRange sqref="E339" name="Diligenciar_2_1_2_5"/>
    <protectedRange sqref="F357 F360:G361 F359 F340 F358:G358 D355:G356 J340:K361 P340:P361 A340:A361 F341:G354" name="Rango1_2_19"/>
    <protectedRange sqref="H341:I361" name="Diligenciar_3_1_12"/>
    <protectedRange algorithmName="SHA-512" hashValue="49/yl+GTMlRN3FloWoyBL3IsXrYzEo95h5eEgXs/T6SxYAwuSo+Ndqxkist3BnknjOR8ERS4BgA76v7mpDBZcA==" saltValue="JvzRIA9SAjvsZX2GnV6n2A==" spinCount="100000" sqref="S340:U340 R341:U361" name="Rango7_8_1_17"/>
    <protectedRange sqref="S340:T340 R341:T361" name="Diligenciar_12_1_17"/>
    <protectedRange algorithmName="SHA-512" hashValue="49/yl+GTMlRN3FloWoyBL3IsXrYzEo95h5eEgXs/T6SxYAwuSo+Ndqxkist3BnknjOR8ERS4BgA76v7mpDBZcA==" saltValue="JvzRIA9SAjvsZX2GnV6n2A==" spinCount="100000" sqref="Q340:Q361" name="Rango7_3_1_17"/>
    <protectedRange sqref="Q340:Q361" name="Diligenciar_5_1_17"/>
    <protectedRange sqref="B340:B346 B349:B361" name="Diligenciar_9_2_1_1_1"/>
    <protectedRange sqref="AJ299 AJ301 AJ310:AJ311 AJ303 AJ307:AJ308 AJ305 P296:P311 D298:D311 A296:A311 F296:G311 AJ296:AJ297 J296:K314 AE299:AH299 AC303:AH303 X296:Z311 AC302:AG302 AC304:AG304 AC309:AG309 AC310:AH311 AC305:AH308 AC300:AG300 AC301:AH301 AB300:AB311 AB296:AG298" name="Rango1_2_21"/>
    <protectedRange algorithmName="SHA-512" hashValue="49/yl+GTMlRN3FloWoyBL3IsXrYzEo95h5eEgXs/T6SxYAwuSo+Ndqxkist3BnknjOR8ERS4BgA76v7mpDBZcA==" saltValue="JvzRIA9SAjvsZX2GnV6n2A==" spinCount="100000" sqref="E298:E311 D296:E297" name="Rango7_2_1_7"/>
    <protectedRange sqref="E298:E311 D296:E297" name="Diligenciar_2_1_7"/>
    <protectedRange sqref="B296:C311" name="Diligenciar_9_2_1_10"/>
    <protectedRange sqref="H296:I297" name="Diligenciar_3_1_3"/>
    <protectedRange algorithmName="SHA-512" hashValue="49/yl+GTMlRN3FloWoyBL3IsXrYzEo95h5eEgXs/T6SxYAwuSo+Ndqxkist3BnknjOR8ERS4BgA76v7mpDBZcA==" saltValue="JvzRIA9SAjvsZX2GnV6n2A==" spinCount="100000" sqref="R296:U311" name="Rango7_8_1_20"/>
    <protectedRange sqref="R296:T311" name="Diligenciar_12_1_20"/>
    <protectedRange algorithmName="SHA-512" hashValue="49/yl+GTMlRN3FloWoyBL3IsXrYzEo95h5eEgXs/T6SxYAwuSo+Ndqxkist3BnknjOR8ERS4BgA76v7mpDBZcA==" saltValue="JvzRIA9SAjvsZX2GnV6n2A==" spinCount="100000" sqref="Q296:Q311" name="Rango7_3_1_19"/>
    <protectedRange sqref="Q296:Q311" name="Diligenciar_5_1_19"/>
    <protectedRange sqref="AI307:AI308 AI299 AI301 AI310:AI311 AI303 AI305 AI296:AI297" name="Diligenciar_13_1"/>
    <protectedRange sqref="AK307:AK308 AK299 AK301 AK310:AK311 AK303 AK305 AK296:AK297" name="Diligenciar_14_1_2"/>
    <protectedRange algorithmName="SHA-512" hashValue="49/yl+GTMlRN3FloWoyBL3IsXrYzEo95h5eEgXs/T6SxYAwuSo+Ndqxkist3BnknjOR8ERS4BgA76v7mpDBZcA==" saltValue="JvzRIA9SAjvsZX2GnV6n2A==" spinCount="100000" sqref="V296:W296 W299:W311" name="Rango7_4_2"/>
    <protectedRange sqref="W296 W299:W311" name="Diligenciar_4_1"/>
    <protectedRange algorithmName="SHA-512" hashValue="49/yl+GTMlRN3FloWoyBL3IsXrYzEo95h5eEgXs/T6SxYAwuSo+Ndqxkist3BnknjOR8ERS4BgA76v7mpDBZcA==" saltValue="JvzRIA9SAjvsZX2GnV6n2A==" spinCount="100000" sqref="L296:O311" name="Rango7_1_1_16"/>
    <protectedRange sqref="N296:O311" name="Diligenciar_1_1_16"/>
    <protectedRange sqref="AJ298 AJ300 AJ309 AJ302 AJ304 AJ306" name="Rango1_2_22"/>
    <protectedRange sqref="AI298 AI300 AI309 AI302 AI304 AI306" name="Diligenciar_13_1_1"/>
    <protectedRange sqref="AK298 AK300 AK309 AK302 AK304 AK306" name="Diligenciar_14_1_3"/>
    <protectedRange algorithmName="SHA-512" hashValue="49/yl+GTMlRN3FloWoyBL3IsXrYzEo95h5eEgXs/T6SxYAwuSo+Ndqxkist3BnknjOR8ERS4BgA76v7mpDBZcA==" saltValue="JvzRIA9SAjvsZX2GnV6n2A==" spinCount="100000" sqref="L312:O313" name="Rango7_1_1_17"/>
    <protectedRange sqref="N312:O313" name="Diligenciar_1_1_17"/>
    <protectedRange sqref="AG312:AH313" name="Rango1_2_32"/>
    <protectedRange sqref="A312:A313 F312:G313 P312:P313 AF312" name="Rango1_2_33"/>
    <protectedRange algorithmName="SHA-512" hashValue="49/yl+GTMlRN3FloWoyBL3IsXrYzEo95h5eEgXs/T6SxYAwuSo+Ndqxkist3BnknjOR8ERS4BgA76v7mpDBZcA==" saltValue="JvzRIA9SAjvsZX2GnV6n2A==" spinCount="100000" sqref="R312:U313" name="Rango7_8_1_31"/>
    <protectedRange sqref="R312:T313" name="Diligenciar_12_1_31"/>
    <protectedRange algorithmName="SHA-512" hashValue="49/yl+GTMlRN3FloWoyBL3IsXrYzEo95h5eEgXs/T6SxYAwuSo+Ndqxkist3BnknjOR8ERS4BgA76v7mpDBZcA==" saltValue="JvzRIA9SAjvsZX2GnV6n2A==" spinCount="100000" sqref="Q312:Q313" name="Rango7_3_1_31"/>
    <protectedRange sqref="Q312:Q313" name="Diligenciar_5_1_31"/>
    <protectedRange sqref="AJ312:AJ313" name="Rango1_2_33_1"/>
    <protectedRange sqref="AK312:AK313" name="Diligenciar_14_1_31"/>
    <protectedRange sqref="A314 P314 F314:G314 X314:Z314 AC341:AD341 AB314:AG314 AC323:AD335 AC375:AD375 AC403:AD404" name="Rango1_2_23"/>
    <protectedRange algorithmName="SHA-512" hashValue="49/yl+GTMlRN3FloWoyBL3IsXrYzEo95h5eEgXs/T6SxYAwuSo+Ndqxkist3BnknjOR8ERS4BgA76v7mpDBZcA==" saltValue="JvzRIA9SAjvsZX2GnV6n2A==" spinCount="100000" sqref="R314:U314" name="Rango7_8_1_21"/>
    <protectedRange sqref="R314:T314" name="Diligenciar_12_1_21"/>
    <protectedRange algorithmName="SHA-512" hashValue="49/yl+GTMlRN3FloWoyBL3IsXrYzEo95h5eEgXs/T6SxYAwuSo+Ndqxkist3BnknjOR8ERS4BgA76v7mpDBZcA==" saltValue="JvzRIA9SAjvsZX2GnV6n2A==" spinCount="100000" sqref="Q314" name="Rango7_3_1_20"/>
    <protectedRange sqref="Q314" name="Diligenciar_5_1_20"/>
    <protectedRange algorithmName="SHA-512" hashValue="49/yl+GTMlRN3FloWoyBL3IsXrYzEo95h5eEgXs/T6SxYAwuSo+Ndqxkist3BnknjOR8ERS4BgA76v7mpDBZcA==" saltValue="JvzRIA9SAjvsZX2GnV6n2A==" spinCount="100000" sqref="L314:O314" name="Rango7_1_1_18"/>
    <protectedRange sqref="N314:O314" name="Diligenciar_1_1_18"/>
    <protectedRange sqref="B314" name="Diligenciar_9_2_1_2_4"/>
    <protectedRange sqref="AJ314" name="Rango1_2_24"/>
    <protectedRange sqref="AI314" name="Diligenciar_13_1_2"/>
    <protectedRange sqref="AK314" name="Diligenciar_14_1_4"/>
    <protectedRange sqref="F315:G322 P315:P322 J315:K322 AJ315:AJ322 X315:Z322 A315:A322 AB315:AH322" name="Rango1_2_25"/>
    <protectedRange algorithmName="SHA-512" hashValue="49/yl+GTMlRN3FloWoyBL3IsXrYzEo95h5eEgXs/T6SxYAwuSo+Ndqxkist3BnknjOR8ERS4BgA76v7mpDBZcA==" saltValue="JvzRIA9SAjvsZX2GnV6n2A==" spinCount="100000" sqref="D315:E322" name="Rango7_2_1_8"/>
    <protectedRange sqref="D315:E322" name="Diligenciar_2_1_8"/>
    <protectedRange sqref="B315:C322" name="Diligenciar_9_2_1_11"/>
    <protectedRange sqref="H315:I322" name="Diligenciar_3_1_4"/>
    <protectedRange algorithmName="SHA-512" hashValue="49/yl+GTMlRN3FloWoyBL3IsXrYzEo95h5eEgXs/T6SxYAwuSo+Ndqxkist3BnknjOR8ERS4BgA76v7mpDBZcA==" saltValue="JvzRIA9SAjvsZX2GnV6n2A==" spinCount="100000" sqref="R315:U322" name="Rango7_8_1_22"/>
    <protectedRange sqref="R315:T322" name="Diligenciar_12_1_22"/>
    <protectedRange algorithmName="SHA-512" hashValue="49/yl+GTMlRN3FloWoyBL3IsXrYzEo95h5eEgXs/T6SxYAwuSo+Ndqxkist3BnknjOR8ERS4BgA76v7mpDBZcA==" saltValue="JvzRIA9SAjvsZX2GnV6n2A==" spinCount="100000" sqref="Q315:Q322" name="Rango7_3_1_21"/>
    <protectedRange sqref="Q315:Q322" name="Diligenciar_5_1_21"/>
    <protectedRange sqref="AI315:AI322" name="Diligenciar_13_1_3"/>
    <protectedRange sqref="AK315:AK322" name="Diligenciar_14_1_5"/>
    <protectedRange algorithmName="SHA-512" hashValue="49/yl+GTMlRN3FloWoyBL3IsXrYzEo95h5eEgXs/T6SxYAwuSo+Ndqxkist3BnknjOR8ERS4BgA76v7mpDBZcA==" saltValue="JvzRIA9SAjvsZX2GnV6n2A==" spinCount="100000" sqref="V315:W322" name="Rango7_4_3"/>
    <protectedRange sqref="W315:W322" name="Diligenciar_4_2"/>
    <protectedRange sqref="A323:A333 P323:P333 F323:G333 D323:D333 J323:K333 X323:Z333 AE323:AH333 AE335 AE341 AB323:AB333" name="Rango1_2_28"/>
    <protectedRange algorithmName="SHA-512" hashValue="49/yl+GTMlRN3FloWoyBL3IsXrYzEo95h5eEgXs/T6SxYAwuSo+Ndqxkist3BnknjOR8ERS4BgA76v7mpDBZcA==" saltValue="JvzRIA9SAjvsZX2GnV6n2A==" spinCount="100000" sqref="R323:U333 S334:T335" name="Rango7_8_1_23"/>
    <protectedRange sqref="R323:T333 S334:T335" name="Diligenciar_12_1_23"/>
    <protectedRange algorithmName="SHA-512" hashValue="49/yl+GTMlRN3FloWoyBL3IsXrYzEo95h5eEgXs/T6SxYAwuSo+Ndqxkist3BnknjOR8ERS4BgA76v7mpDBZcA==" saltValue="JvzRIA9SAjvsZX2GnV6n2A==" spinCount="100000" sqref="Q323:Q333" name="Rango7_3_1_22"/>
    <protectedRange sqref="Q323:Q333" name="Diligenciar_5_1_22"/>
    <protectedRange algorithmName="SHA-512" hashValue="49/yl+GTMlRN3FloWoyBL3IsXrYzEo95h5eEgXs/T6SxYAwuSo+Ndqxkist3BnknjOR8ERS4BgA76v7mpDBZcA==" saltValue="JvzRIA9SAjvsZX2GnV6n2A==" spinCount="100000" sqref="V323:V333" name="Rango7_4_4"/>
    <protectedRange algorithmName="SHA-512" hashValue="49/yl+GTMlRN3FloWoyBL3IsXrYzEo95h5eEgXs/T6SxYAwuSo+Ndqxkist3BnknjOR8ERS4BgA76v7mpDBZcA==" saltValue="JvzRIA9SAjvsZX2GnV6n2A==" spinCount="100000" sqref="L323:O333" name="Rango7_1_1_20"/>
    <protectedRange sqref="N323:O333" name="Diligenciar_1_1_20"/>
    <protectedRange sqref="B323:B333" name="Diligenciar_9_2_1_2_5"/>
    <protectedRange sqref="J334:K335 A334:A335 P334:P335 F334:G335 D334:D335 AE334:AH334 X334:Z335 AF335:AH335 AB334:AB335" name="Rango1_2_29"/>
    <protectedRange algorithmName="SHA-512" hashValue="49/yl+GTMlRN3FloWoyBL3IsXrYzEo95h5eEgXs/T6SxYAwuSo+Ndqxkist3BnknjOR8ERS4BgA76v7mpDBZcA==" saltValue="JvzRIA9SAjvsZX2GnV6n2A==" spinCount="100000" sqref="R334:R335 U334:U335" name="Rango7_8_1_26"/>
    <protectedRange sqref="R334:R335" name="Diligenciar_12_1_26"/>
    <protectedRange algorithmName="SHA-512" hashValue="49/yl+GTMlRN3FloWoyBL3IsXrYzEo95h5eEgXs/T6SxYAwuSo+Ndqxkist3BnknjOR8ERS4BgA76v7mpDBZcA==" saltValue="JvzRIA9SAjvsZX2GnV6n2A==" spinCount="100000" sqref="Q334:Q335" name="Rango7_3_1_23"/>
    <protectedRange sqref="Q334:Q335" name="Diligenciar_5_1_23"/>
    <protectedRange algorithmName="SHA-512" hashValue="49/yl+GTMlRN3FloWoyBL3IsXrYzEo95h5eEgXs/T6SxYAwuSo+Ndqxkist3BnknjOR8ERS4BgA76v7mpDBZcA==" saltValue="JvzRIA9SAjvsZX2GnV6n2A==" spinCount="100000" sqref="V334:V335" name="Rango7_4_5"/>
    <protectedRange algorithmName="SHA-512" hashValue="49/yl+GTMlRN3FloWoyBL3IsXrYzEo95h5eEgXs/T6SxYAwuSo+Ndqxkist3BnknjOR8ERS4BgA76v7mpDBZcA==" saltValue="JvzRIA9SAjvsZX2GnV6n2A==" spinCount="100000" sqref="L334:O335" name="Rango7_1_1_21"/>
    <protectedRange sqref="N334:O335" name="Diligenciar_1_1_21"/>
    <protectedRange sqref="B334:B335" name="Diligenciar_9_2_1_2_6"/>
    <protectedRange sqref="AJ323:AJ333" name="Rango1_2_31"/>
    <protectedRange sqref="AI323:AI333" name="Diligenciar_13_1_4"/>
    <protectedRange sqref="AK323:AK333" name="Diligenciar_14_1_6"/>
    <protectedRange sqref="AJ334:AJ348" name="Rango1_2_34"/>
    <protectedRange sqref="AI334:AI335" name="Diligenciar_13_1_5"/>
    <protectedRange sqref="AK334:AK341 AK343 AK348" name="Diligenciar_14_1_7"/>
    <protectedRange sqref="AJ364:AJ366 AJ495:AJ501" name="Rango1_2_35"/>
    <protectedRange sqref="AI364:AI366 AI501" name="Diligenciar_13_1_6"/>
    <protectedRange sqref="AK364:AK366 AK495:AK501" name="Diligenciar_14_1_8"/>
    <protectedRange sqref="P336 A336 J336:K336 F336:G336" name="Rango1_2_10_1"/>
    <protectedRange algorithmName="SHA-512" hashValue="49/yl+GTMlRN3FloWoyBL3IsXrYzEo95h5eEgXs/T6SxYAwuSo+Ndqxkist3BnknjOR8ERS4BgA76v7mpDBZcA==" saltValue="JvzRIA9SAjvsZX2GnV6n2A==" spinCount="100000" sqref="D336" name="Rango7_2_1_3_2"/>
    <protectedRange sqref="D336" name="Diligenciar_2_1_3_2"/>
    <protectedRange algorithmName="SHA-512" hashValue="49/yl+GTMlRN3FloWoyBL3IsXrYzEo95h5eEgXs/T6SxYAwuSo+Ndqxkist3BnknjOR8ERS4BgA76v7mpDBZcA==" saltValue="JvzRIA9SAjvsZX2GnV6n2A==" spinCount="100000" sqref="R336:U336" name="Rango7_8_1_11_1"/>
    <protectedRange sqref="R336:T336" name="Diligenciar_12_1_11_1"/>
    <protectedRange algorithmName="SHA-512" hashValue="49/yl+GTMlRN3FloWoyBL3IsXrYzEo95h5eEgXs/T6SxYAwuSo+Ndqxkist3BnknjOR8ERS4BgA76v7mpDBZcA==" saltValue="JvzRIA9SAjvsZX2GnV6n2A==" spinCount="100000" sqref="Q336" name="Rango7_3_1_8_1"/>
    <protectedRange sqref="Q336" name="Diligenciar_5_1_8_1"/>
    <protectedRange algorithmName="SHA-512" hashValue="49/yl+GTMlRN3FloWoyBL3IsXrYzEo95h5eEgXs/T6SxYAwuSo+Ndqxkist3BnknjOR8ERS4BgA76v7mpDBZcA==" saltValue="JvzRIA9SAjvsZX2GnV6n2A==" spinCount="100000" sqref="L336:O336" name="Rango7_1_1_8_1"/>
    <protectedRange sqref="N336:O336" name="Diligenciar_1_1_8_1"/>
    <protectedRange sqref="B336" name="Diligenciar_9_2_1_9_1"/>
    <protectedRange sqref="J375:K375 P362:P363 F362:G363 AJ362:AJ363 A362:A363 J362:K363 X362:Z363 AB362:AH363" name="Rango1_2_4"/>
    <protectedRange algorithmName="SHA-512" hashValue="49/yl+GTMlRN3FloWoyBL3IsXrYzEo95h5eEgXs/T6SxYAwuSo+Ndqxkist3BnknjOR8ERS4BgA76v7mpDBZcA==" saltValue="JvzRIA9SAjvsZX2GnV6n2A==" spinCount="100000" sqref="E362:E363" name="Rango7_2_1_9"/>
    <protectedRange sqref="E362:E363" name="Diligenciar_2_1_9"/>
    <protectedRange sqref="B362:C363" name="Diligenciar_9_2_1_2"/>
    <protectedRange sqref="H362:I363" name="Diligenciar_3_1_2"/>
    <protectedRange algorithmName="SHA-512" hashValue="49/yl+GTMlRN3FloWoyBL3IsXrYzEo95h5eEgXs/T6SxYAwuSo+Ndqxkist3BnknjOR8ERS4BgA76v7mpDBZcA==" saltValue="JvzRIA9SAjvsZX2GnV6n2A==" spinCount="100000" sqref="R362:U363" name="Rango7_8_1_3"/>
    <protectedRange sqref="R362:T363" name="Diligenciar_12_1_3"/>
    <protectedRange algorithmName="SHA-512" hashValue="49/yl+GTMlRN3FloWoyBL3IsXrYzEo95h5eEgXs/T6SxYAwuSo+Ndqxkist3BnknjOR8ERS4BgA76v7mpDBZcA==" saltValue="JvzRIA9SAjvsZX2GnV6n2A==" spinCount="100000" sqref="Q362:Q363" name="Rango7_3_1_3"/>
    <protectedRange sqref="Q362:Q363" name="Diligenciar_5_1_3"/>
    <protectedRange sqref="AI362:AI363" name="Diligenciar_13_1_7"/>
    <protectedRange sqref="AK362:AK363" name="Diligenciar_14_1_9"/>
    <protectedRange algorithmName="SHA-512" hashValue="49/yl+GTMlRN3FloWoyBL3IsXrYzEo95h5eEgXs/T6SxYAwuSo+Ndqxkist3BnknjOR8ERS4BgA76v7mpDBZcA==" saltValue="JvzRIA9SAjvsZX2GnV6n2A==" spinCount="100000" sqref="V362:W363" name="Rango7_4"/>
    <protectedRange sqref="W362:W363" name="Diligenciar_4_3"/>
    <protectedRange sqref="AE375:AH375 A375 F375 P375 X375:Z375 AB375" name="Rango1_2_5_1"/>
    <protectedRange algorithmName="SHA-512" hashValue="49/yl+GTMlRN3FloWoyBL3IsXrYzEo95h5eEgXs/T6SxYAwuSo+Ndqxkist3BnknjOR8ERS4BgA76v7mpDBZcA==" saltValue="JvzRIA9SAjvsZX2GnV6n2A==" spinCount="100000" sqref="R375:U375" name="Rango7_8_1_4"/>
    <protectedRange sqref="R375:T375" name="Diligenciar_12_1_4"/>
    <protectedRange algorithmName="SHA-512" hashValue="49/yl+GTMlRN3FloWoyBL3IsXrYzEo95h5eEgXs/T6SxYAwuSo+Ndqxkist3BnknjOR8ERS4BgA76v7mpDBZcA==" saltValue="JvzRIA9SAjvsZX2GnV6n2A==" spinCount="100000" sqref="Q375" name="Rango7_3_1_4"/>
    <protectedRange sqref="Q375" name="Diligenciar_5_1_4"/>
    <protectedRange algorithmName="SHA-512" hashValue="49/yl+GTMlRN3FloWoyBL3IsXrYzEo95h5eEgXs/T6SxYAwuSo+Ndqxkist3BnknjOR8ERS4BgA76v7mpDBZcA==" saltValue="JvzRIA9SAjvsZX2GnV6n2A==" spinCount="100000" sqref="V375" name="Rango7_4_1"/>
    <protectedRange algorithmName="SHA-512" hashValue="49/yl+GTMlRN3FloWoyBL3IsXrYzEo95h5eEgXs/T6SxYAwuSo+Ndqxkist3BnknjOR8ERS4BgA76v7mpDBZcA==" saltValue="JvzRIA9SAjvsZX2GnV6n2A==" spinCount="100000" sqref="L375:O375" name="Rango7_1_1_3"/>
    <protectedRange sqref="N375:O375" name="Diligenciar_1_1_3"/>
    <protectedRange sqref="AJ375" name="Rango1_2_6_1"/>
    <protectedRange sqref="AI375:AI384 AI495:AI500" name="Diligenciar_13_1_8"/>
    <protectedRange sqref="AK375" name="Diligenciar_14_1"/>
    <protectedRange sqref="J376:K377 A376:A377 P376:P377 F376:G377 X376:Z377 AB376:AF377" name="Rango1_2_43"/>
    <protectedRange algorithmName="SHA-512" hashValue="49/yl+GTMlRN3FloWoyBL3IsXrYzEo95h5eEgXs/T6SxYAwuSo+Ndqxkist3BnknjOR8ERS4BgA76v7mpDBZcA==" saltValue="JvzRIA9SAjvsZX2GnV6n2A==" spinCount="100000" sqref="R376:U377" name="Rango7_8_1_41"/>
    <protectedRange sqref="R376:T377" name="Diligenciar_12_1_41"/>
    <protectedRange algorithmName="SHA-512" hashValue="49/yl+GTMlRN3FloWoyBL3IsXrYzEo95h5eEgXs/T6SxYAwuSo+Ndqxkist3BnknjOR8ERS4BgA76v7mpDBZcA==" saltValue="JvzRIA9SAjvsZX2GnV6n2A==" spinCount="100000" sqref="Q376:Q377" name="Rango7_3_1_41"/>
    <protectedRange sqref="Q376:Q377" name="Diligenciar_5_1_41"/>
    <protectedRange algorithmName="SHA-512" hashValue="49/yl+GTMlRN3FloWoyBL3IsXrYzEo95h5eEgXs/T6SxYAwuSo+Ndqxkist3BnknjOR8ERS4BgA76v7mpDBZcA==" saltValue="JvzRIA9SAjvsZX2GnV6n2A==" spinCount="100000" sqref="V376:V377" name="Rango7_4_39"/>
    <protectedRange algorithmName="SHA-512" hashValue="49/yl+GTMlRN3FloWoyBL3IsXrYzEo95h5eEgXs/T6SxYAwuSo+Ndqxkist3BnknjOR8ERS4BgA76v7mpDBZcA==" saltValue="JvzRIA9SAjvsZX2GnV6n2A==" spinCount="100000" sqref="L376:O377 L367:O372" name="Rango7_1_1_41"/>
    <protectedRange sqref="N376:O377 N367:O372" name="Diligenciar_1_1_41"/>
    <protectedRange sqref="B376:B377" name="Diligenciar_9_2_1_2_3"/>
    <protectedRange sqref="AJ376:AJ384" name="Rango1_2_43_1"/>
    <protectedRange sqref="AK376:AK384" name="Diligenciar_14_1_41"/>
    <protectedRange sqref="X367:X368 J367:K368 F367:G368 A367:A368 P367 P370:P372 Z367:Z368 AB367:AH368" name="Rango1_2_8"/>
    <protectedRange sqref="B367:B368" name="Diligenciar_9_2_1_1"/>
    <protectedRange algorithmName="SHA-512" hashValue="49/yl+GTMlRN3FloWoyBL3IsXrYzEo95h5eEgXs/T6SxYAwuSo+Ndqxkist3BnknjOR8ERS4BgA76v7mpDBZcA==" saltValue="JvzRIA9SAjvsZX2GnV6n2A==" spinCount="100000" sqref="R367:U367 T368 R369:U372" name="Rango7_8_1_6"/>
    <protectedRange sqref="R367:T367 T368 R369:T372" name="Diligenciar_12_1_6"/>
    <protectedRange algorithmName="SHA-512" hashValue="49/yl+GTMlRN3FloWoyBL3IsXrYzEo95h5eEgXs/T6SxYAwuSo+Ndqxkist3BnknjOR8ERS4BgA76v7mpDBZcA==" saltValue="JvzRIA9SAjvsZX2GnV6n2A==" spinCount="100000" sqref="Q367 Q370:Q372" name="Rango7_3_1_6"/>
    <protectedRange sqref="Q367 Q370:Q372" name="Diligenciar_5_1_6"/>
    <protectedRange algorithmName="SHA-512" hashValue="49/yl+GTMlRN3FloWoyBL3IsXrYzEo95h5eEgXs/T6SxYAwuSo+Ndqxkist3BnknjOR8ERS4BgA76v7mpDBZcA==" saltValue="JvzRIA9SAjvsZX2GnV6n2A==" spinCount="100000" sqref="V367:V368" name="Rango7_4_7"/>
    <protectedRange sqref="AJ371:AJ372 AJ367" name="Rango1_2_10"/>
    <protectedRange sqref="AI371:AI372 AI367" name="Diligenciar_13_1_9"/>
    <protectedRange sqref="AK371:AK372 AK367" name="Diligenciar_14_1_10"/>
    <protectedRange sqref="J371:K371 F371:G371 A371 X371:Z371 AB371:AH371" name="Rango1_2_11"/>
    <protectedRange algorithmName="SHA-512" hashValue="49/yl+GTMlRN3FloWoyBL3IsXrYzEo95h5eEgXs/T6SxYAwuSo+Ndqxkist3BnknjOR8ERS4BgA76v7mpDBZcA==" saltValue="JvzRIA9SAjvsZX2GnV6n2A==" spinCount="100000" sqref="E371" name="Rango7_2_1_2"/>
    <protectedRange sqref="E371" name="Diligenciar_2_1_2"/>
    <protectedRange sqref="B371:C371" name="Diligenciar_9_2_1_3"/>
    <protectedRange sqref="H371:I371" name="Diligenciar_3_1_1"/>
    <protectedRange algorithmName="SHA-512" hashValue="49/yl+GTMlRN3FloWoyBL3IsXrYzEo95h5eEgXs/T6SxYAwuSo+Ndqxkist3BnknjOR8ERS4BgA76v7mpDBZcA==" saltValue="JvzRIA9SAjvsZX2GnV6n2A==" spinCount="100000" sqref="V371:W371" name="Rango7_4_8"/>
    <protectedRange sqref="W371" name="Diligenciar_4_3_1"/>
    <protectedRange sqref="F372:G372 A372 J372:K373 X372:Z372 AB372:AH372" name="Rango1_2_12"/>
    <protectedRange algorithmName="SHA-512" hashValue="49/yl+GTMlRN3FloWoyBL3IsXrYzEo95h5eEgXs/T6SxYAwuSo+Ndqxkist3BnknjOR8ERS4BgA76v7mpDBZcA==" saltValue="JvzRIA9SAjvsZX2GnV6n2A==" spinCount="100000" sqref="E372" name="Rango7_2_1_3"/>
    <protectedRange sqref="E372" name="Diligenciar_2_1_3"/>
    <protectedRange sqref="B372:C372" name="Diligenciar_9_2_1_4"/>
    <protectedRange sqref="H372:I372" name="Diligenciar_3_1_5"/>
    <protectedRange algorithmName="SHA-512" hashValue="49/yl+GTMlRN3FloWoyBL3IsXrYzEo95h5eEgXs/T6SxYAwuSo+Ndqxkist3BnknjOR8ERS4BgA76v7mpDBZcA==" saltValue="JvzRIA9SAjvsZX2GnV6n2A==" spinCount="100000" sqref="V372" name="Rango7_4_9"/>
    <protectedRange sqref="G370" name="Rango1_2_13"/>
    <protectedRange sqref="F370 J370:K370 X370:Z370 A370 AB370:AH370" name="Rango1_2_14"/>
    <protectedRange algorithmName="SHA-512" hashValue="49/yl+GTMlRN3FloWoyBL3IsXrYzEo95h5eEgXs/T6SxYAwuSo+Ndqxkist3BnknjOR8ERS4BgA76v7mpDBZcA==" saltValue="JvzRIA9SAjvsZX2GnV6n2A==" spinCount="100000" sqref="E370" name="Rango7_2_1_6"/>
    <protectedRange sqref="E370" name="Diligenciar_2_1_6"/>
    <protectedRange sqref="B370:C370" name="Diligenciar_9_2_1_8"/>
    <protectedRange sqref="H370" name="Diligenciar_3_1_7"/>
    <protectedRange algorithmName="SHA-512" hashValue="49/yl+GTMlRN3FloWoyBL3IsXrYzEo95h5eEgXs/T6SxYAwuSo+Ndqxkist3BnknjOR8ERS4BgA76v7mpDBZcA==" saltValue="JvzRIA9SAjvsZX2GnV6n2A==" spinCount="100000" sqref="W370" name="Rango7_4_11"/>
    <protectedRange sqref="W370" name="Diligenciar_4_5"/>
    <protectedRange sqref="AJ370" name="Rango1_2_16"/>
    <protectedRange sqref="AI370" name="Diligenciar_13_1_13"/>
    <protectedRange sqref="AK370" name="Diligenciar_14_1_14"/>
    <protectedRange sqref="A369 P369 J369:K369 F369:G369 X369:Z369 AB369:AH369" name="Rango1_2_17"/>
    <protectedRange algorithmName="SHA-512" hashValue="49/yl+GTMlRN3FloWoyBL3IsXrYzEo95h5eEgXs/T6SxYAwuSo+Ndqxkist3BnknjOR8ERS4BgA76v7mpDBZcA==" saltValue="JvzRIA9SAjvsZX2GnV6n2A==" spinCount="100000" sqref="Q369" name="Rango7_3_1_12"/>
    <protectedRange sqref="Q369" name="Diligenciar_5_1_12"/>
    <protectedRange algorithmName="SHA-512" hashValue="49/yl+GTMlRN3FloWoyBL3IsXrYzEo95h5eEgXs/T6SxYAwuSo+Ndqxkist3BnknjOR8ERS4BgA76v7mpDBZcA==" saltValue="JvzRIA9SAjvsZX2GnV6n2A==" spinCount="100000" sqref="V369" name="Rango7_4_12"/>
    <protectedRange sqref="AJ368:AJ369" name="Rango1_2_20"/>
    <protectedRange sqref="AI368:AI369" name="Diligenciar_13_1_15"/>
    <protectedRange sqref="AK368:AK369" name="Diligenciar_14_1_16"/>
    <protectedRange sqref="P373 A373 F373:G373 X373:Z373 AB373:AH373" name="Rango1_2_27"/>
    <protectedRange algorithmName="SHA-512" hashValue="49/yl+GTMlRN3FloWoyBL3IsXrYzEo95h5eEgXs/T6SxYAwuSo+Ndqxkist3BnknjOR8ERS4BgA76v7mpDBZcA==" saltValue="JvzRIA9SAjvsZX2GnV6n2A==" spinCount="100000" sqref="R373:U373" name="Rango7_8_1_15"/>
    <protectedRange sqref="R373:T373" name="Diligenciar_12_1_15"/>
    <protectedRange algorithmName="SHA-512" hashValue="49/yl+GTMlRN3FloWoyBL3IsXrYzEo95h5eEgXs/T6SxYAwuSo+Ndqxkist3BnknjOR8ERS4BgA76v7mpDBZcA==" saltValue="JvzRIA9SAjvsZX2GnV6n2A==" spinCount="100000" sqref="Q373" name="Rango7_3_1_14"/>
    <protectedRange sqref="Q373" name="Diligenciar_5_1_14"/>
    <protectedRange algorithmName="SHA-512" hashValue="49/yl+GTMlRN3FloWoyBL3IsXrYzEo95h5eEgXs/T6SxYAwuSo+Ndqxkist3BnknjOR8ERS4BgA76v7mpDBZcA==" saltValue="JvzRIA9SAjvsZX2GnV6n2A==" spinCount="100000" sqref="V373" name="Rango7_4_14"/>
    <protectedRange algorithmName="SHA-512" hashValue="49/yl+GTMlRN3FloWoyBL3IsXrYzEo95h5eEgXs/T6SxYAwuSo+Ndqxkist3BnknjOR8ERS4BgA76v7mpDBZcA==" saltValue="JvzRIA9SAjvsZX2GnV6n2A==" spinCount="100000" sqref="L373:O373" name="Rango7_1_1_13"/>
    <protectedRange sqref="N373:O373" name="Diligenciar_1_1_13"/>
    <protectedRange sqref="B373" name="Diligenciar_9_2_1_2_8"/>
    <protectedRange sqref="AJ373" name="Rango1_2_36"/>
    <protectedRange sqref="AI373" name="Diligenciar_13_1_16"/>
    <protectedRange sqref="AK373" name="Diligenciar_14_1_17"/>
    <protectedRange sqref="A364:A365 P364:P365 F364:G365 J364:K364 X364:Z365 F495:F501 G366 X495:Z501 AH495:AH501 P495:P501 AB364:AH365 AB495:AF501" name="Rango1_2_9"/>
    <protectedRange algorithmName="SHA-512" hashValue="49/yl+GTMlRN3FloWoyBL3IsXrYzEo95h5eEgXs/T6SxYAwuSo+Ndqxkist3BnknjOR8ERS4BgA76v7mpDBZcA==" saltValue="JvzRIA9SAjvsZX2GnV6n2A==" spinCount="100000" sqref="D364:E364" name="Rango7_2_1"/>
    <protectedRange sqref="D364:E364" name="Diligenciar_2_1"/>
    <protectedRange sqref="B364:C364" name="Diligenciar_9_2_1"/>
    <protectedRange sqref="H364:I364" name="Diligenciar_3_1"/>
    <protectedRange algorithmName="SHA-512" hashValue="49/yl+GTMlRN3FloWoyBL3IsXrYzEo95h5eEgXs/T6SxYAwuSo+Ndqxkist3BnknjOR8ERS4BgA76v7mpDBZcA==" saltValue="JvzRIA9SAjvsZX2GnV6n2A==" spinCount="100000" sqref="R364:U365 R495:U501" name="Rango7_8_1"/>
    <protectedRange sqref="R364:T365 R495:T501" name="Diligenciar_12_1"/>
    <protectedRange algorithmName="SHA-512" hashValue="49/yl+GTMlRN3FloWoyBL3IsXrYzEo95h5eEgXs/T6SxYAwuSo+Ndqxkist3BnknjOR8ERS4BgA76v7mpDBZcA==" saltValue="JvzRIA9SAjvsZX2GnV6n2A==" spinCount="100000" sqref="Q364:Q365 Q495:Q501" name="Rango7_3_1_2"/>
    <protectedRange sqref="Q364:Q365 Q495:Q501" name="Diligenciar_5_1"/>
    <protectedRange algorithmName="SHA-512" hashValue="49/yl+GTMlRN3FloWoyBL3IsXrYzEo95h5eEgXs/T6SxYAwuSo+Ndqxkist3BnknjOR8ERS4BgA76v7mpDBZcA==" saltValue="JvzRIA9SAjvsZX2GnV6n2A==" spinCount="100000" sqref="V365 V364:W364 V495:W501" name="Rango7_4_10"/>
    <protectedRange sqref="W364 W495:W501" name="Diligenciar_4_4"/>
    <protectedRange algorithmName="SHA-512" hashValue="49/yl+GTMlRN3FloWoyBL3IsXrYzEo95h5eEgXs/T6SxYAwuSo+Ndqxkist3BnknjOR8ERS4BgA76v7mpDBZcA==" saltValue="JvzRIA9SAjvsZX2GnV6n2A==" spinCount="100000" sqref="L364:O365" name="Rango7_1_1"/>
    <protectedRange sqref="N364:O365" name="Diligenciar_1_1"/>
    <protectedRange sqref="B365" name="Diligenciar_9_2_1_2_1"/>
    <protectedRange sqref="J365:K365" name="Rango1_2_4_1_1"/>
    <protectedRange sqref="AK374" name="Diligenciar_14_1_11"/>
    <protectedRange sqref="A374 J374:K374 F374:G374 P374 X374:Z374 AB374:AH374" name="Rango1_2_26"/>
    <protectedRange algorithmName="SHA-512" hashValue="49/yl+GTMlRN3FloWoyBL3IsXrYzEo95h5eEgXs/T6SxYAwuSo+Ndqxkist3BnknjOR8ERS4BgA76v7mpDBZcA==" saltValue="JvzRIA9SAjvsZX2GnV6n2A==" spinCount="100000" sqref="D374:E374" name="Rango7_2_1_10"/>
    <protectedRange sqref="D374:E374" name="Diligenciar_2_1_10"/>
    <protectedRange sqref="B374:C374" name="Diligenciar_9_2_1_12"/>
    <protectedRange sqref="H374:I374" name="Diligenciar_3_1_8"/>
    <protectedRange algorithmName="SHA-512" hashValue="49/yl+GTMlRN3FloWoyBL3IsXrYzEo95h5eEgXs/T6SxYAwuSo+Ndqxkist3BnknjOR8ERS4BgA76v7mpDBZcA==" saltValue="JvzRIA9SAjvsZX2GnV6n2A==" spinCount="100000" sqref="R374:U374" name="Rango7_8_1_10"/>
    <protectedRange sqref="R374:T374" name="Diligenciar_12_1_10"/>
    <protectedRange algorithmName="SHA-512" hashValue="49/yl+GTMlRN3FloWoyBL3IsXrYzEo95h5eEgXs/T6SxYAwuSo+Ndqxkist3BnknjOR8ERS4BgA76v7mpDBZcA==" saltValue="JvzRIA9SAjvsZX2GnV6n2A==" spinCount="100000" sqref="Q374" name="Rango7_3_1_9"/>
    <protectedRange sqref="Q374" name="Diligenciar_5_1_9"/>
    <protectedRange algorithmName="SHA-512" hashValue="49/yl+GTMlRN3FloWoyBL3IsXrYzEo95h5eEgXs/T6SxYAwuSo+Ndqxkist3BnknjOR8ERS4BgA76v7mpDBZcA==" saltValue="JvzRIA9SAjvsZX2GnV6n2A==" spinCount="100000" sqref="V374:W374" name="Rango7_4_16"/>
    <protectedRange sqref="W374" name="Diligenciar_4_7"/>
    <protectedRange algorithmName="SHA-512" hashValue="49/yl+GTMlRN3FloWoyBL3IsXrYzEo95h5eEgXs/T6SxYAwuSo+Ndqxkist3BnknjOR8ERS4BgA76v7mpDBZcA==" saltValue="JvzRIA9SAjvsZX2GnV6n2A==" spinCount="100000" sqref="L374:O374" name="Rango7_1_1_8"/>
    <protectedRange sqref="N374:O374" name="Diligenciar_1_1_8"/>
    <protectedRange sqref="J378:K384 F378:G384 P378:P384 A378:A384 X378:Z384 A495:A501 G495:G501 AG495:AG501 AB378:AH384" name="Rango1_2_15"/>
    <protectedRange algorithmName="SHA-512" hashValue="49/yl+GTMlRN3FloWoyBL3IsXrYzEo95h5eEgXs/T6SxYAwuSo+Ndqxkist3BnknjOR8ERS4BgA76v7mpDBZcA==" saltValue="JvzRIA9SAjvsZX2GnV6n2A==" spinCount="100000" sqref="D378:E384" name="Rango7_2_1_4"/>
    <protectedRange sqref="D378:E384" name="Diligenciar_2_1_4"/>
    <protectedRange sqref="B378:C384" name="Diligenciar_9_2_1_6"/>
    <protectedRange sqref="H378:I384" name="Diligenciar_3_1_6"/>
    <protectedRange algorithmName="SHA-512" hashValue="49/yl+GTMlRN3FloWoyBL3IsXrYzEo95h5eEgXs/T6SxYAwuSo+Ndqxkist3BnknjOR8ERS4BgA76v7mpDBZcA==" saltValue="JvzRIA9SAjvsZX2GnV6n2A==" spinCount="100000" sqref="R378:U384" name="Rango7_8_1_9"/>
    <protectedRange sqref="R378:T384" name="Diligenciar_12_1_9"/>
    <protectedRange algorithmName="SHA-512" hashValue="49/yl+GTMlRN3FloWoyBL3IsXrYzEo95h5eEgXs/T6SxYAwuSo+Ndqxkist3BnknjOR8ERS4BgA76v7mpDBZcA==" saltValue="JvzRIA9SAjvsZX2GnV6n2A==" spinCount="100000" sqref="Q378:Q384" name="Rango7_3_1_8"/>
    <protectedRange sqref="Q378:Q384" name="Diligenciar_5_1_8"/>
    <protectedRange algorithmName="SHA-512" hashValue="49/yl+GTMlRN3FloWoyBL3IsXrYzEo95h5eEgXs/T6SxYAwuSo+Ndqxkist3BnknjOR8ERS4BgA76v7mpDBZcA==" saltValue="JvzRIA9SAjvsZX2GnV6n2A==" spinCount="100000" sqref="W378:W384" name="Rango7_4_13"/>
    <protectedRange sqref="W378:W384" name="Diligenciar_4_6"/>
    <protectedRange algorithmName="SHA-512" hashValue="49/yl+GTMlRN3FloWoyBL3IsXrYzEo95h5eEgXs/T6SxYAwuSo+Ndqxkist3BnknjOR8ERS4BgA76v7mpDBZcA==" saltValue="JvzRIA9SAjvsZX2GnV6n2A==" spinCount="100000" sqref="L378:O384 L495:O501" name="Rango7_1_1_4"/>
    <protectedRange sqref="N378:O384 N495:O501" name="Diligenciar_1_1_4"/>
    <protectedRange sqref="Y312" name="Rango1_2_33_3"/>
    <protectedRange algorithmName="SHA-512" hashValue="49/yl+GTMlRN3FloWoyBL3IsXrYzEo95h5eEgXs/T6SxYAwuSo+Ndqxkist3BnknjOR8ERS4BgA76v7mpDBZcA==" saltValue="JvzRIA9SAjvsZX2GnV6n2A==" spinCount="100000" sqref="L405:O469" name="Rango7_1_1_2_1"/>
    <protectedRange sqref="N405:O469" name="Diligenciar_1_1_2_1"/>
    <protectedRange sqref="P405:P469" name="Rango1_2_2_4"/>
    <protectedRange algorithmName="SHA-512" hashValue="49/yl+GTMlRN3FloWoyBL3IsXrYzEo95h5eEgXs/T6SxYAwuSo+Ndqxkist3BnknjOR8ERS4BgA76v7mpDBZcA==" saltValue="JvzRIA9SAjvsZX2GnV6n2A==" spinCount="100000" sqref="R405:U469" name="Rango7_8_1_2"/>
    <protectedRange sqref="R405:T469" name="Diligenciar_12_1_2"/>
    <protectedRange algorithmName="SHA-512" hashValue="49/yl+GTMlRN3FloWoyBL3IsXrYzEo95h5eEgXs/T6SxYAwuSo+Ndqxkist3BnknjOR8ERS4BgA76v7mpDBZcA==" saltValue="JvzRIA9SAjvsZX2GnV6n2A==" spinCount="100000" sqref="Q405:Q469" name="Rango7_3_1_2_1"/>
    <protectedRange sqref="Q405:Q469" name="Diligenciar_5_1_2"/>
    <protectedRange sqref="AF405:AF469" name="Rango1_2_3_1_1"/>
    <protectedRange sqref="AK436 AK438 AK440 AK442 AK444 AK446 AK448 AK450 AK452 AK454 AK456 AK458 AK460 AK462 AK464 AK466 AK468 AK470 AK472 AK474 AK476 AK478 AK480 AK482 AK484 AK486 AK488 AK490 AK492 AK405:AK434" name="Diligenciar_14_1_1_1"/>
    <protectedRange sqref="F470:F494 A470:A494 X470:Z494 P470:P494 J470:K501 D470:D494 D501 AB470:AH494" name="Rango1_2_21_1"/>
    <protectedRange algorithmName="SHA-512" hashValue="49/yl+GTMlRN3FloWoyBL3IsXrYzEo95h5eEgXs/T6SxYAwuSo+Ndqxkist3BnknjOR8ERS4BgA76v7mpDBZcA==" saltValue="JvzRIA9SAjvsZX2GnV6n2A==" spinCount="100000" sqref="E470:E501" name="Rango7_2_1_7_1"/>
    <protectedRange sqref="E470:E501" name="Diligenciar_2_1_7_1"/>
    <protectedRange sqref="B470:C501" name="Diligenciar_9_2_1_10_1"/>
    <protectedRange algorithmName="SHA-512" hashValue="49/yl+GTMlRN3FloWoyBL3IsXrYzEo95h5eEgXs/T6SxYAwuSo+Ndqxkist3BnknjOR8ERS4BgA76v7mpDBZcA==" saltValue="JvzRIA9SAjvsZX2GnV6n2A==" spinCount="100000" sqref="R470:U494" name="Rango7_8_1_20_1"/>
    <protectedRange sqref="R470:T494" name="Diligenciar_12_1_20_1"/>
    <protectedRange algorithmName="SHA-512" hashValue="49/yl+GTMlRN3FloWoyBL3IsXrYzEo95h5eEgXs/T6SxYAwuSo+Ndqxkist3BnknjOR8ERS4BgA76v7mpDBZcA==" saltValue="JvzRIA9SAjvsZX2GnV6n2A==" spinCount="100000" sqref="Q470:Q494" name="Rango7_3_1_19_1"/>
    <protectedRange sqref="Q470:Q494" name="Diligenciar_5_1_19_1"/>
    <protectedRange algorithmName="SHA-512" hashValue="49/yl+GTMlRN3FloWoyBL3IsXrYzEo95h5eEgXs/T6SxYAwuSo+Ndqxkist3BnknjOR8ERS4BgA76v7mpDBZcA==" saltValue="JvzRIA9SAjvsZX2GnV6n2A==" spinCount="100000" sqref="W470:W494" name="Rango7_4_2_1"/>
    <protectedRange sqref="W470:W494" name="Diligenciar_4_1_1_2"/>
    <protectedRange algorithmName="SHA-512" hashValue="49/yl+GTMlRN3FloWoyBL3IsXrYzEo95h5eEgXs/T6SxYAwuSo+Ndqxkist3BnknjOR8ERS4BgA76v7mpDBZcA==" saltValue="JvzRIA9SAjvsZX2GnV6n2A==" spinCount="100000" sqref="L470:O494" name="Rango7_1_1_16_1"/>
    <protectedRange sqref="N470:O494" name="Diligenciar_1_1_16_1"/>
    <protectedRange sqref="P403:P404 J403:K404 D403:D404 F403:G404 AE403:AH404 X403:Z404 AB403:AB404" name="Rango1_2_30"/>
    <protectedRange algorithmName="SHA-512" hashValue="49/yl+GTMlRN3FloWoyBL3IsXrYzEo95h5eEgXs/T6SxYAwuSo+Ndqxkist3BnknjOR8ERS4BgA76v7mpDBZcA==" saltValue="JvzRIA9SAjvsZX2GnV6n2A==" spinCount="100000" sqref="R403:U404" name="Rango7_8_1_27"/>
    <protectedRange sqref="R403:T404" name="Diligenciar_12_1_27"/>
    <protectedRange algorithmName="SHA-512" hashValue="49/yl+GTMlRN3FloWoyBL3IsXrYzEo95h5eEgXs/T6SxYAwuSo+Ndqxkist3BnknjOR8ERS4BgA76v7mpDBZcA==" saltValue="JvzRIA9SAjvsZX2GnV6n2A==" spinCount="100000" sqref="Q403:Q404" name="Rango7_3_1_26"/>
    <protectedRange sqref="Q403:Q404" name="Diligenciar_5_1_26"/>
    <protectedRange algorithmName="SHA-512" hashValue="49/yl+GTMlRN3FloWoyBL3IsXrYzEo95h5eEgXs/T6SxYAwuSo+Ndqxkist3BnknjOR8ERS4BgA76v7mpDBZcA==" saltValue="JvzRIA9SAjvsZX2GnV6n2A==" spinCount="100000" sqref="V403:V404" name="Rango7_4_6"/>
    <protectedRange algorithmName="SHA-512" hashValue="49/yl+GTMlRN3FloWoyBL3IsXrYzEo95h5eEgXs/T6SxYAwuSo+Ndqxkist3BnknjOR8ERS4BgA76v7mpDBZcA==" saltValue="JvzRIA9SAjvsZX2GnV6n2A==" spinCount="100000" sqref="L403:O404" name="Rango7_1_1_22"/>
    <protectedRange sqref="N403:O404" name="Diligenciar_1_1_22"/>
    <protectedRange sqref="B403:B404" name="Diligenciar_9_2_1_2_7"/>
    <protectedRange sqref="AJ434:AJ494" name="Rango1_2_34_1"/>
    <protectedRange sqref="AK435 AK437 AK439 AK441 AK443 AK445 AK447 AK449 AK451 AK453 AK455 AK457 AK459 AK461 AK463 AK465 AK467 AK469 AK471 AK473 AK475 AK477 AK479 AK481 AK483 AK485 AK487 AK489 AK491 AK493:AK494" name="Diligenciar_14_1_7_1"/>
    <protectedRange sqref="AJ403:AJ404" name="Rango1_2_35_1"/>
    <protectedRange sqref="AI403:AI404" name="Diligenciar_13_1_6_1"/>
    <protectedRange sqref="AK403:AK404" name="Diligenciar_14_1_8_1"/>
    <protectedRange sqref="A385:A402 J385:K402 F385:G402 P385:P402 Y393:Z393 X385:Z392 X394:Z402 AB393:AG393 AB394:AH398 AB385:AH386 AB388:AH390 AB387:AG387 AB392:AH392 AB391:AG391 AB400:AH402 AB399:AG399" name="Rango1_2_37"/>
    <protectedRange algorithmName="SHA-512" hashValue="49/yl+GTMlRN3FloWoyBL3IsXrYzEo95h5eEgXs/T6SxYAwuSo+Ndqxkist3BnknjOR8ERS4BgA76v7mpDBZcA==" saltValue="JvzRIA9SAjvsZX2GnV6n2A==" spinCount="100000" sqref="D385:E402" name="Rango7_2_1_11"/>
    <protectedRange sqref="D385:E402" name="Diligenciar_2_1_11"/>
    <protectedRange sqref="B385:B386" name="Diligenciar_9_2_1_9"/>
    <protectedRange algorithmName="SHA-512" hashValue="49/yl+GTMlRN3FloWoyBL3IsXrYzEo95h5eEgXs/T6SxYAwuSo+Ndqxkist3BnknjOR8ERS4BgA76v7mpDBZcA==" saltValue="JvzRIA9SAjvsZX2GnV6n2A==" spinCount="100000" sqref="R385:U402" name="Rango7_8_1_18"/>
    <protectedRange sqref="R385:T402" name="Diligenciar_12_1_18"/>
    <protectedRange algorithmName="SHA-512" hashValue="49/yl+GTMlRN3FloWoyBL3IsXrYzEo95h5eEgXs/T6SxYAwuSo+Ndqxkist3BnknjOR8ERS4BgA76v7mpDBZcA==" saltValue="JvzRIA9SAjvsZX2GnV6n2A==" spinCount="100000" sqref="Q385:Q402" name="Rango7_3_1_15"/>
    <protectedRange sqref="Q385:Q402" name="Diligenciar_5_1_15"/>
    <protectedRange algorithmName="SHA-512" hashValue="49/yl+GTMlRN3FloWoyBL3IsXrYzEo95h5eEgXs/T6SxYAwuSo+Ndqxkist3BnknjOR8ERS4BgA76v7mpDBZcA==" saltValue="JvzRIA9SAjvsZX2GnV6n2A==" spinCount="100000" sqref="V385:V402" name="Rango7_4_15"/>
    <protectedRange algorithmName="SHA-512" hashValue="49/yl+GTMlRN3FloWoyBL3IsXrYzEo95h5eEgXs/T6SxYAwuSo+Ndqxkist3BnknjOR8ERS4BgA76v7mpDBZcA==" saltValue="JvzRIA9SAjvsZX2GnV6n2A==" spinCount="100000" sqref="L385:O402" name="Rango7_1_1_14"/>
    <protectedRange sqref="N385:O402" name="Diligenciar_1_1_14"/>
    <protectedRange sqref="AJ385:AJ402" name="Rango1_2_38"/>
    <protectedRange sqref="AK385:AK402" name="Diligenciar_14_1_19"/>
    <protectedRange sqref="AI385:AI402" name="Diligenciar_13_1_1_2"/>
    <protectedRange algorithmName="SHA-512" hashValue="49/yl+GTMlRN3FloWoyBL3IsXrYzEo95h5eEgXs/T6SxYAwuSo+Ndqxkist3BnknjOR8ERS4BgA76v7mpDBZcA==" saltValue="JvzRIA9SAjvsZX2GnV6n2A==" spinCount="100000" sqref="W385:W402" name="Rango7_4_18"/>
    <protectedRange sqref="W385:W402" name="Diligenciar_4_9"/>
    <protectedRange algorithmName="SHA-512" hashValue="49/yl+GTMlRN3FloWoyBL3IsXrYzEo95h5eEgXs/T6SxYAwuSo+Ndqxkist3BnknjOR8ERS4BgA76v7mpDBZcA==" saltValue="JvzRIA9SAjvsZX2GnV6n2A==" spinCount="100000" sqref="W297" name="Rango7_4_2_4"/>
    <protectedRange sqref="W297" name="Diligenciar_4_1_4"/>
    <protectedRange algorithmName="SHA-512" hashValue="49/yl+GTMlRN3FloWoyBL3IsXrYzEo95h5eEgXs/T6SxYAwuSo+Ndqxkist3BnknjOR8ERS4BgA76v7mpDBZcA==" saltValue="JvzRIA9SAjvsZX2GnV6n2A==" spinCount="100000" sqref="W298" name="Rango7_4_2_6"/>
    <protectedRange sqref="W298" name="Diligenciar_4_1_6"/>
    <protectedRange sqref="X393" name="Rango1_2_41"/>
    <protectedRange sqref="A502:A638 AC502:AD638 AF502:AG638" name="Rango1_24"/>
    <protectedRange sqref="Q502:R630 Q631:Q635 S631:T635 P502:P638 F502:F638" name="Diligenciar_2_2"/>
    <protectedRange sqref="G502:G638" name="Diligenciar_1_1_2_2"/>
    <protectedRange sqref="AB639:AF639 A639:Z639 A640:F642 H640:Z642 G640:G643 AB640:AE642 AF640:AF659 AF664:AF665 AF661:AF662" name="Rango1_28"/>
    <protectedRange sqref="A659:D659 F659:Z659 AB659:AE659" name="Rango1_1_4"/>
    <protectedRange sqref="V661:Z661 A661:L661 B662 G662 G664:G665 N661:T661 AB661:AE661" name="Rango1_2_39"/>
    <protectedRange sqref="AF663" name="Rango1_3_4"/>
    <protectedRange sqref="G663" name="Rango1_2_1_1"/>
    <protectedRange sqref="AF660:AG660" name="Rango1_4_3"/>
    <protectedRange sqref="U667:Z667 V666:Z666 F671:G671 A670:A671 G666:G670 A666:A667 AF666:AF667 V670:Z671 J666:K671 M666:M671 AE670:AF671 AD668:AD671 AB666:AD667 AB670:AC671" name="Rango1_29"/>
    <protectedRange sqref="C666:C668" name="Diligenciar_6_1"/>
    <protectedRange sqref="B667" name="Diligenciar_6_1_1"/>
    <protectedRange sqref="B666" name="Diligenciar_2_4_1"/>
    <protectedRange sqref="E666" name="Diligenciar_6_3"/>
    <protectedRange sqref="E667" name="Diligenciar_2_4_3"/>
    <protectedRange sqref="AE666:AE667 L666:L671" name="Diligenciar_2_4_4"/>
    <protectedRange sqref="N666:N671" name="Diligenciar_2_4_5"/>
    <protectedRange sqref="R667:R671" name="Diligenciar_2_4_9"/>
    <protectedRange sqref="S666:S671" name="Diligenciar_2_4_10"/>
    <protectedRange sqref="T667" name="Diligenciar_2_4_11"/>
    <protectedRange sqref="C670:C671" name="Diligenciar_2_1_2_1"/>
    <protectedRange sqref="E670:E671" name="Diligenciar_2_1_2_2"/>
    <protectedRange sqref="D670:D671" name="Diligenciar_6_2"/>
    <protectedRange sqref="T670:T671" name="Diligenciar_2_1_2_12"/>
    <protectedRange sqref="AG667 AG670:AG671" name="Diligenciar_2_4_12"/>
    <protectedRange sqref="U668:Z668 A668 G668 AF668 AB668:AC668" name="Rango1_1_1_2"/>
    <protectedRange sqref="B668" name="Diligenciar_2_4_1_2_2"/>
    <protectedRange sqref="E668" name="Diligenciar_2_4_3_2_2"/>
    <protectedRange sqref="AE668" name="Diligenciar_2_4_4_2_2"/>
    <protectedRange sqref="T668" name="Diligenciar_2_4_11_2_2"/>
    <protectedRange sqref="AG668" name="Diligenciar_2_4_12_1_1_2"/>
    <protectedRange sqref="U669:Z669 A669 G669 AF669 AB669:AC669" name="Rango1_2_2_6"/>
    <protectedRange sqref="C669" name="Diligenciar_6_5_2"/>
    <protectedRange sqref="B669" name="Diligenciar_2_4_1_1_1_2"/>
    <protectedRange sqref="E669" name="Diligenciar_6_3_2_2"/>
    <protectedRange sqref="AE669" name="Diligenciar_2_4_4_1_1_2"/>
    <protectedRange sqref="T669" name="Diligenciar_2_4_11_1_1_2"/>
    <protectedRange sqref="AG669" name="Diligenciar_2_4_12_2_2"/>
    <protectedRange sqref="AG666" name="Diligenciar_2_4_12_2"/>
    <protectedRange sqref="G674" name="Rango1_5_2"/>
    <protectedRange sqref="J674:N674 F674" name="Rango1_6_1"/>
    <protectedRange sqref="V674:Z674 F674 A674 AB674:AF674" name="Rango1_3_2_1"/>
    <protectedRange sqref="P674" name="Diligenciar_2_1_2_5_2_1"/>
    <protectedRange sqref="AG674" name="Diligenciar_2_4_12_3_1"/>
    <protectedRange sqref="J674 M674" name="Diligenciar_5_1_1_14_2_1"/>
    <protectedRange sqref="V672:Z672 AB672:AF672" name="Rango1_9_1"/>
    <protectedRange sqref="AF672 A672 E672:K672 M672:O672 V672:Z672 AB672:AD672" name="Rango1_2_3_4"/>
    <protectedRange sqref="C672" name="Diligenciar_2_5_6_2"/>
    <protectedRange sqref="D672" name="Diligenciar_6_2_2_2"/>
    <protectedRange sqref="AG672" name="Diligenciar_2_4_12_2_3"/>
    <protectedRange sqref="B672" name="Diligenciar_3_1_2_2"/>
    <protectedRange sqref="P672:R672 P689:R689" name="Diligenciar_2_5_2_2_2"/>
    <protectedRange sqref="S672 S689" name="Diligenciar_2_5_3_2_2"/>
    <protectedRange sqref="T672 T689" name="Diligenciar_2_5_4_2_2"/>
    <protectedRange sqref="U666" name="Rango1_1_5"/>
    <protectedRange sqref="U679:Z679 J679:K679 M679 V684:Z684 AF679 J684:N684 A679:A689 F684:F689 G679:G689 J685:K689 AB679:AD679 AB684:AF684" name="Rango1_2_40"/>
    <protectedRange sqref="E679" name="Diligenciar_2_4_3_2"/>
    <protectedRange sqref="AE679 L679" name="Diligenciar_2_4_4_2"/>
    <protectedRange sqref="N679" name="Diligenciar_2_4_5_2"/>
    <protectedRange sqref="E684" name="Diligenciar_2_1_2_2_3"/>
    <protectedRange sqref="O684" name="Diligenciar_2_1_2_3_3"/>
    <protectedRange sqref="P684" name="Diligenciar_2_1_2_10_5"/>
    <protectedRange sqref="AG679:AG684 AG689" name="Diligenciar_2_4_12_5"/>
    <protectedRange sqref="M680:M681 U680:Z681 J680:K681 AF680:AF683 AF689 AB680:AD681" name="Rango1_1_1_2_2"/>
    <protectedRange sqref="E680:E683" name="Diligenciar_2_4_3_2_2_2"/>
    <protectedRange sqref="L680:L681 AE680:AE681" name="Diligenciar_2_4_4_2_2_2"/>
    <protectedRange sqref="N680:N681" name="Diligenciar_2_4_5_2_2_2"/>
    <protectedRange sqref="Q680:Q681" name="Diligenciar_2_4_8_2_2_2"/>
    <protectedRange sqref="S680:S681" name="Diligenciar_2_4_10_2_2_2"/>
    <protectedRange sqref="T680:T681" name="Diligenciar_2_4_11_2_2_2"/>
    <protectedRange sqref="M682:M683 U682:Z683 J682:K683 M685:M687 U685:U687 AB682:AD683" name="Rango1_2_2_2_1"/>
    <protectedRange sqref="B682:B683" name="Diligenciar_2_4_1_1_1_2_2"/>
    <protectedRange sqref="L682:L683 AE682:AE683 L685:L687" name="Diligenciar_2_4_4_1_1_2_2"/>
    <protectedRange sqref="N682:N683 N685:N687" name="Diligenciar_2_4_5_1_1_2_2"/>
    <protectedRange sqref="C679" name="Diligenciar_6_5_2_1_1"/>
    <protectedRange sqref="B679 B685:B687" name="Diligenciar_2_4_1_1_1_2_1_2"/>
    <protectedRange sqref="B680:B681" name="Rango1_5_2_1"/>
    <protectedRange sqref="R684" name="Diligenciar_2_1_2_8_4_1"/>
    <protectedRange sqref="Q684" name="Diligenciar_2_1_2_10_4_2"/>
    <protectedRange sqref="S684" name="Diligenciar_2_1_2_11_4_1"/>
    <protectedRange sqref="T684" name="Diligenciar_2_1_2_12_4_1"/>
    <protectedRange sqref="C680:C681" name="Diligenciar_2_1_2_4_1"/>
    <protectedRange sqref="W675:Z675 P676:Q676 A675:E675 J675:T675 E676 Q677:T677 A678 M678 AC678:AD678 A676:B677 AB675:AG677 J676:J678 G675:G678 D676:D678" name="Diligenciar_5_1_1_13"/>
    <protectedRange sqref="M673:N673 G673 J673:K673" name="Rango1_3_5"/>
    <protectedRange sqref="R673" name="Diligenciar_2_1_2_8_2"/>
    <protectedRange sqref="S673" name="Diligenciar_2_1_2_11_2"/>
    <protectedRange sqref="A673 V673:Z673 AB673:AD673" name="Rango1_3_3_1"/>
    <protectedRange sqref="A673 F673 V673:Z673 AB673:AD673" name="Rango1_4_4"/>
    <protectedRange sqref="P673" name="Diligenciar_2_1_2_5_3"/>
    <protectedRange sqref="Q673" name="Diligenciar_2_1_2_10_3"/>
    <protectedRange sqref="T673" name="Diligenciar_2_1_2_12_3"/>
    <protectedRange sqref="AE673:AG673 L673" name="Diligenciar_2_1_1"/>
    <protectedRange sqref="D771:Z771 A743:B745 P751:Z751 A751:N751 D745:Z745 AB771:AC771 D743:H744 I743:S743 I744:P744 U742:Z744 D742:P742 AE718 B718 B742 A771:B771 D718:P718 A728 A755:A758 A761 AE771:AG771 A752 U718:Z718 AB718:AC718 AB742:AG745 AB751:AG751" name="Rango1_32"/>
    <protectedRange sqref="E756 J756:K756 N758:O758 D734 G756 C758:L758 D743 C736:F737 C724:F724 N735:O735 N754:O755 C754:L755 C735:L735 E710 G697:K697 G700:K701 G698:H699 J698:K699 G703:K703 G702:H702 J702:K702 G709:K710 D709:E709 G704:H707 D733:E733 B727:K727 G690:K694 G711:H711 J711:K711 D719:E719 G719:K719 G733:K734 J704:K707 D690:E707 G712:K715 D711:E715 J720:L720 J695:K696 G695:H696 D731:E731 G731:K731 D723:E723 G723:K723 C720 N720:O722 C721:L722" name="Rango1_15_11"/>
    <protectedRange sqref="B754:B756 B758 B717 B719:B724 B733:B737 B709:B715 B690:B705 B731 B707" name="Rango1_1_5_1"/>
    <protectedRange sqref="C756 C717 C719 C733:C734 C709:C715 C731 C723 C690:C707" name="Rango1_2_4_5"/>
    <protectedRange sqref="H756:I756 F756 F711:F715 F719 F733:F734 F709 F731 F723 F690:F707" name="Rango1_3_4_4"/>
    <protectedRange sqref="L731 L756 L733 L709:L714 L723 L690:L707" name="Rango1_4_4_2"/>
    <protectedRange sqref="M758 M754:M756 M719:M723 M733:M735 M709:M715 M731 M690:M707" name="Rango1_5_4_7"/>
    <protectedRange sqref="N756 N719 N733:N734 N709:N715 N731 N723 N690:N707" name="Rango1_6_4_1"/>
    <protectedRange sqref="O756 O719 O733:O734 O709:O715 O731 O723 O690:O707" name="Rango1_7_4_2"/>
    <protectedRange sqref="E734" name="Rango1_9_4_1"/>
    <protectedRange sqref="L715 L734 L727:O727 C724:O724 C736:O736 J737:O737 C737 E737:G737 L719" name="Rango1_10_4_1"/>
    <protectedRange sqref="J779:Z779 D779:G779 D776:U776 D774:Z775 B772:Z773 B725:Z725 B740:Z741 B738:Z738 B753:Z753 B757:Z757 D777:Z778 B774:C779 B728:Z729 B732:C732 P726:U726 B759:Z767 B769:Z770 B746:Z748" name="Rango1_16_7"/>
    <protectedRange sqref="B768:Z768" name="Rango1_10_6_2"/>
    <protectedRange sqref="AB738 AB753 AB725 AB728:AB729 AB777:AB779 AB757 AB740:AB741 AB759:AB767 AB769:AB770 AB746:AB748 AB772:AB775" name="Rango1_17_2"/>
    <protectedRange sqref="AB768" name="Rango1_10_7_2"/>
    <protectedRange sqref="AE774:AE775 H779:I779 AE725 AG753 AG757 AD771 AG738 AD757:AE757 AE765:AE767 AC753:AE753 AD738:AE738 AG741 AE777:AE779 AC741:AE741 AC723:AC725 AC759:AE764 AC719 AG725 AG728:AG729 AG777:AG779 AC728:AE729 AC772:AE773 AG759:AG767 AG769:AG770 AC774:AD779 AC740:AD740 AC770:AE770 AE769 AC709:AC717 AC754:AC758 AC752 AC690:AC707 AC727 AC733:AC738 AC746:AE748 AG746:AG748 AC731 AC765:AD769 AG772:AG775" name="Rango1_19_2"/>
    <protectedRange sqref="AE768 AG768" name="Rango1_10_8_1"/>
    <protectedRange sqref="B716:X716" name="Rango1_2_44"/>
    <protectedRange sqref="AB715" name="Rango1_3_7"/>
    <protectedRange sqref="Y734:Z734 AE734 AG734 AB734" name="Rango1_6_3"/>
    <protectedRange sqref="U734:X734" name="Rango1_4_1_2"/>
    <protectedRange sqref="W723:Z723 AD723:AE723 AG723 AB723" name="Rango1_9_3"/>
    <protectedRange sqref="V733:Z733 AE733 AG733 AB733" name="Rango1_10_3"/>
    <protectedRange sqref="V713:Z713 AB713 AE713" name="Rango1_11_2"/>
    <protectedRange sqref="AE715:AE716 V715:Y715 AB716 Y716" name="Rango1_14_2"/>
    <protectedRange sqref="AE719 AB717 AE717 V719:Z719 AB719 V717:Z717 V720" name="Rango1_20_2"/>
    <protectedRange sqref="V776:Z776 AE776 AG776 AB776" name="Rango1_22_2"/>
    <protectedRange sqref="AE740 AG740" name="Rango1_23_3"/>
    <protectedRange sqref="B752:Z752 V723 AD752:AG752 AB752" name="Rango1_12_2"/>
    <protectedRange sqref="E743:O743 B743:C743" name="Rango1_24_2"/>
    <protectedRange sqref="G708:K708 D708:E708 N708" name="Rango1_15_1_2"/>
    <protectedRange sqref="B708" name="Rango1_1_5_1_1"/>
    <protectedRange sqref="C708" name="Rango1_2_4_1_3"/>
    <protectedRange sqref="F708" name="Rango1_3_4_1_2"/>
    <protectedRange sqref="M708" name="Rango1_5_4_1_1"/>
    <protectedRange sqref="O708" name="Rango1_7_4_1_1"/>
    <protectedRange sqref="L708" name="Rango1_16_1_2"/>
    <protectedRange sqref="AC708" name="Rango1_7_3_1"/>
    <protectedRange sqref="AE708" name="Rango1_8_3_1"/>
    <protectedRange sqref="G717:I717 D717:E717" name="Rango1_15_2_1"/>
    <protectedRange sqref="F717" name="Rango1_3_4_2_1"/>
    <protectedRange sqref="J717:K717 N717" name="Rango1_15_3_1"/>
    <protectedRange sqref="M717" name="Rango1_5_4_2_1"/>
    <protectedRange sqref="L717" name="Rango1_16_2_2"/>
    <protectedRange sqref="O717" name="Rango1_7_4_3_1"/>
    <protectedRange sqref="P717:T717" name="Rango1_20_1_2"/>
    <protectedRange sqref="D720:I720" name="Rango1_15_4_2"/>
    <protectedRange sqref="AE720" name="Rango1_8_2_1"/>
    <protectedRange sqref="AC720:AC722" name="Rango1_19_4_1"/>
    <protectedRange sqref="B726:C726" name="Rango1_16_3_1"/>
    <protectedRange sqref="G726" name="Rango1_15_6_1"/>
    <protectedRange sqref="D726:F726 H726:I726" name="Rango1_16_4_2"/>
    <protectedRange sqref="J726:K726 N726" name="Rango1_15_7_1"/>
    <protectedRange sqref="M726" name="Rango1_5_4_3_1"/>
    <protectedRange sqref="O726" name="Rango1_7_4_4_1"/>
    <protectedRange sqref="L726" name="Rango1_16_5_1"/>
    <protectedRange sqref="V726:Z726" name="Rango1_16_6_1"/>
    <protectedRange sqref="AB726" name="Rango1_17_1_2"/>
    <protectedRange sqref="AC726:AD726" name="Rango1_19_5_1"/>
    <protectedRange sqref="AG726 AE726" name="Rango1_19_6_1"/>
    <protectedRange sqref="M732" name="Rango1_5_4_4_1"/>
    <protectedRange sqref="O732" name="Rango1_7_4_5_1"/>
    <protectedRange sqref="D732:L732 N732" name="Rango1_16_8_1"/>
    <protectedRange sqref="P732:T732" name="Rango1_16_9_2"/>
    <protectedRange sqref="V732" name="Rango1_17_3_2"/>
    <protectedRange sqref="AC732 AE732:AG732 Y732:Z732" name="Rango1_19_7_2"/>
    <protectedRange sqref="C730:D730" name="Rango1_15_8_1"/>
    <protectedRange sqref="B730" name="Rango1_1_5_3"/>
    <protectedRange sqref="E730:K730 N730:O730" name="Rango1_15_9_2"/>
    <protectedRange sqref="M730" name="Rango1_5_4_5_1"/>
    <protectedRange sqref="L730" name="Rango1_16_10_2"/>
    <protectedRange sqref="AC730" name="Rango1_19_8_2"/>
    <protectedRange sqref="M739" name="Rango1_5_4_6_1"/>
    <protectedRange sqref="D739:E739 G739:L739" name="Rango1_16_11_1"/>
    <protectedRange sqref="B739" name="Rango1_1_2_1"/>
    <protectedRange sqref="C739" name="Rango1_2_2_1_2"/>
    <protectedRange sqref="F739" name="Rango1_3_1_1_1"/>
    <protectedRange sqref="N739" name="Rango1_6_1_1_1"/>
    <protectedRange sqref="O739" name="Rango1_7_1_1_1"/>
    <protectedRange sqref="P739:T739" name="Rango1_16_12_1"/>
    <protectedRange sqref="V739" name="Rango1_17_4_1"/>
    <protectedRange sqref="AB739:AG739 Z739" name="Rango1_19_9_1"/>
    <protectedRange sqref="B749:O749" name="Rango1_16_13_1"/>
    <protectedRange sqref="P749:T749" name="Rango1_16_14_1"/>
    <protectedRange sqref="V749" name="Rango1_17_5_1"/>
    <protectedRange sqref="X749 Z749 AB749:AG749" name="Rango1_19_10_1"/>
    <protectedRange sqref="B750:O750" name="Rango1_16_15_1"/>
    <protectedRange sqref="P750:T750" name="Rango1_16_16_1"/>
    <protectedRange sqref="V750" name="Rango1_17_6_1"/>
    <protectedRange sqref="X750 Z750 AB750:AG750" name="Rango1_19_11_1"/>
    <protectedRange sqref="A788:B789 G808:G813 H808:K809 A790:K806 C808:F808 A807:B808 C807:K807 A787:K787 W781:W782 T798:V798 V799:V809 V790:V797 S780:W780 L787:S809 A780:R782 T783:V789 W784:W809 S781:U782 A783:S786 X780:Z809 A809:F813 AB780:AG813 H810:Z813" name="Rango1_33"/>
    <protectedRange sqref="D788:E788 G788:K788 C789:K789" name="Rango1_10_5"/>
    <protectedRange sqref="C788" name="Rango1_2_2_7"/>
    <protectedRange sqref="F788" name="Rango1_3_2_2"/>
    <protectedRange sqref="T796:U796" name="Rango1_1_6"/>
    <protectedRange sqref="T797:U797" name="Rango1_2_45"/>
    <protectedRange sqref="T791:U793 T800:U803" name="Rango1_3_8"/>
    <protectedRange sqref="T804:U808" name="Rango1_11_4"/>
    <protectedRange sqref="T794:U794" name="Rango1_15_12"/>
    <protectedRange sqref="T795:U795 T799:U799" name="Rango1_16_19"/>
    <protectedRange sqref="T809:U809 T790:U790" name="Rango1_17_8"/>
    <protectedRange sqref="A818:F818 G816:G819 F814:G815 D814:D817 F816:F817 J814:K817 AB814:AD817 AF814:AF817 A814:A817 H818:K818 AB818:AF818 A819 C819:F819 J819:K819 AB819:AD819 AF819 P814:Z819" name="Rango1_31"/>
    <protectedRange sqref="B814:B817 B819" name="Rango1_1_7"/>
    <protectedRange sqref="C814:C817" name="Rango1_3_6"/>
    <protectedRange sqref="E814:E817" name="Rango1_4_5"/>
    <protectedRange sqref="H819:I819 H814:I817" name="Rango1_5_3"/>
    <protectedRange sqref="L814:O819" name="Rango1_6_2"/>
    <protectedRange sqref="AE814:AE817 AE819" name="Rango1_7_1"/>
    <protectedRange sqref="AG814:AG819" name="Rango1_9_2"/>
    <protectedRange sqref="AF829:AF835 S829:S835 AB829:AD835 D829:D835 V829:Z835 F829:F835 A829:A835 P829:P835" name="Rango1_34"/>
    <protectedRange sqref="B830:B831" name="Diligenciar_8"/>
    <protectedRange sqref="C830:C831" name="Diligenciar_1_3"/>
    <protectedRange sqref="B829 B832:B833" name="Diligenciar_2_3"/>
    <protectedRange sqref="C829 C832:C833" name="Diligenciar_1_1_1"/>
    <protectedRange algorithmName="SHA-512" hashValue="49/yl+GTMlRN3FloWoyBL3IsXrYzEo95h5eEgXs/T6SxYAwuSo+Ndqxkist3BnknjOR8ERS4BgA76v7mpDBZcA==" saltValue="JvzRIA9SAjvsZX2GnV6n2A==" spinCount="100000" sqref="E830" name="Rango7_3_2"/>
    <protectedRange sqref="E830:E831" name="Diligenciar_3_2"/>
    <protectedRange sqref="G829:G835" name="Rango1_2_46"/>
    <protectedRange sqref="J829:J835" name="Rango1_4_6"/>
    <protectedRange sqref="K829:K835" name="Rango1_5_5"/>
    <protectedRange algorithmName="SHA-512" hashValue="49/yl+GTMlRN3FloWoyBL3IsXrYzEo95h5eEgXs/T6SxYAwuSo+Ndqxkist3BnknjOR8ERS4BgA76v7mpDBZcA==" saltValue="JvzRIA9SAjvsZX2GnV6n2A==" spinCount="100000" sqref="L829 L831:L835" name="Rango7_6"/>
    <protectedRange sqref="L830" name="Diligenciar_5_2"/>
    <protectedRange algorithmName="SHA-512" hashValue="49/yl+GTMlRN3FloWoyBL3IsXrYzEo95h5eEgXs/T6SxYAwuSo+Ndqxkist3BnknjOR8ERS4BgA76v7mpDBZcA==" saltValue="JvzRIA9SAjvsZX2GnV6n2A==" spinCount="100000" sqref="M829 M831:M835 O835" name="Rango7_7"/>
    <protectedRange sqref="M830" name="Diligenciar_6_4"/>
    <protectedRange algorithmName="SHA-512" hashValue="49/yl+GTMlRN3FloWoyBL3IsXrYzEo95h5eEgXs/T6SxYAwuSo+Ndqxkist3BnknjOR8ERS4BgA76v7mpDBZcA==" saltValue="JvzRIA9SAjvsZX2GnV6n2A==" spinCount="100000" sqref="N829 N831:N835" name="Rango7_8"/>
    <protectedRange sqref="N829:N835" name="Diligenciar_7_1"/>
    <protectedRange sqref="O829:O834" name="Diligenciar_8_2"/>
    <protectedRange sqref="U834:U835 Q829:Q835" name="Diligenciar_10"/>
    <protectedRange sqref="R829:R835" name="Diligenciar_11"/>
    <protectedRange sqref="T829:T835" name="Diligenciar_12_1_1"/>
    <protectedRange algorithmName="SHA-512" hashValue="49/yl+GTMlRN3FloWoyBL3IsXrYzEo95h5eEgXs/T6SxYAwuSo+Ndqxkist3BnknjOR8ERS4BgA76v7mpDBZcA==" saltValue="JvzRIA9SAjvsZX2GnV6n2A==" spinCount="100000" sqref="U829:U833" name="Rango7_14"/>
    <protectedRange sqref="AE829:AE835" name="Diligenciar_13"/>
    <protectedRange sqref="AG829:AG835" name="Diligenciar_13_1_10"/>
    <protectedRange algorithmName="SHA-512" hashValue="49/yl+GTMlRN3FloWoyBL3IsXrYzEo95h5eEgXs/T6SxYAwuSo+Ndqxkist3BnknjOR8ERS4BgA76v7mpDBZcA==" saltValue="JvzRIA9SAjvsZX2GnV6n2A==" spinCount="100000" sqref="E829 E833:E835" name="Rango7_3_1_7"/>
    <protectedRange sqref="E829 E832:E835" name="Diligenciar_3_1_9"/>
    <protectedRange sqref="B820:T820" name="Rango1_2_47"/>
    <protectedRange sqref="W820:X820" name="Diligenciar_1_4"/>
    <protectedRange sqref="A820:A823 A825:A827" name="Rango1_5_6"/>
    <protectedRange algorithmName="SHA-512" hashValue="49/yl+GTMlRN3FloWoyBL3IsXrYzEo95h5eEgXs/T6SxYAwuSo+Ndqxkist3BnknjOR8ERS4BgA76v7mpDBZcA==" saltValue="JvzRIA9SAjvsZX2GnV6n2A==" spinCount="100000" sqref="AG820:AG823 AG825:AG827" name="Rango7_2_2"/>
    <protectedRange sqref="AG820:AG823 AG825:AG827" name="Diligenciar_1_2_2"/>
    <protectedRange sqref="C824" name="Rango1_2_2_10"/>
    <protectedRange sqref="B824" name="Diligenciar_2_1_1_2"/>
    <protectedRange sqref="A824" name="Rango1_5_2_3"/>
    <protectedRange sqref="D824" name="Rango1_2_3_6"/>
    <protectedRange sqref="E824 E827" name="Rango1_2_4_6"/>
    <protectedRange sqref="F824" name="Rango1_2_5_3"/>
    <protectedRange algorithmName="SHA-512" hashValue="49/yl+GTMlRN3FloWoyBL3IsXrYzEo95h5eEgXs/T6SxYAwuSo+Ndqxkist3BnknjOR8ERS4BgA76v7mpDBZcA==" saltValue="JvzRIA9SAjvsZX2GnV6n2A==" spinCount="100000" sqref="AG824" name="Rango7_1_1_5"/>
    <protectedRange sqref="AG824" name="Diligenciar_4_2_3"/>
    <protectedRange sqref="H840:K841 AE840:AF841 AB840:AC841 A840:A841 F840:F841 P840:R841 T840:Z841 C840:D841" name="Rango1_35"/>
    <protectedRange sqref="D842:R842 C843:R843 L840:O841 B840:B841 E840:E841 G840:G841 B836:T837 C838:R839" name="Rango1_2_48"/>
    <protectedRange sqref="W836:X837" name="Diligenciar_1_5"/>
    <protectedRange sqref="B838:B839" name="Diligenciar_2_1_12"/>
    <protectedRange sqref="W842:Y843 T842:T843 W838:Y839 S838:T839 S840:S842" name="Diligenciar_3_1_10"/>
    <protectedRange sqref="B842" name="Diligenciar_5_1_1"/>
    <protectedRange sqref="C842" name="Diligenciar_6_1_2"/>
    <protectedRange sqref="A836:A839 A842:A843" name="Rango1_5_7"/>
    <protectedRange sqref="AE842" name="Diligenciar_4_1_2"/>
    <protectedRange algorithmName="SHA-512" hashValue="49/yl+GTMlRN3FloWoyBL3IsXrYzEo95h5eEgXs/T6SxYAwuSo+Ndqxkist3BnknjOR8ERS4BgA76v7mpDBZcA==" saltValue="JvzRIA9SAjvsZX2GnV6n2A==" spinCount="100000" sqref="AG836:AG837" name="Rango7_2_3"/>
    <protectedRange sqref="AG836:AG837" name="Diligenciar_1_2_3"/>
    <protectedRange algorithmName="SHA-512" hashValue="49/yl+GTMlRN3FloWoyBL3IsXrYzEo95h5eEgXs/T6SxYAwuSo+Ndqxkist3BnknjOR8ERS4BgA76v7mpDBZcA==" saltValue="JvzRIA9SAjvsZX2GnV6n2A==" spinCount="100000" sqref="AG838:AG842" name="Rango7_1_1_7"/>
    <protectedRange sqref="AG838:AG842" name="Diligenciar_4_2_4"/>
    <protectedRange sqref="F1011 C1012:F1012 AB881:AG881 C1010:E1011 AB975:AD1014 AB963:AG965 AB967:AG974 AB966:AD966 AF966:AG966 G969:K969 P977:T987 V977:Z987 G847:K848 G845:H846 J845:K846 G871:K871 G849:H870 G873:K873 G872:H872 G891:K891 G874:H882 G893:K893 G892:H892 G913:K913 G923:K923 G914:H922 G925:K925 G924:H924 G932:K933 G926:H931 G938:K938 G934:H937 G956:K956 G939:H955 AF844 AB845:AD880 AF845:AG880 J849:K870 J872:K872 J892:K892 J914:K922 J924:K924 J926:K931 J934:K937 J939:K955 J970:K1014 C1014:F1014 C1013:E1013 G970:H1014 AF975:AG1014 P845:Z872 P873:V873 X873:Z873 J957:K968 G957:H958 AB882:AD962 J894:K912 G894:H912 A845:A882 D845:E882 J874:K890 P874:Z976 P988:Z1014 G884:H890 A884:A958 D884:E958 G960:H968 A960:A1014 D960:E1009 AF882:AG962" name="Rango1_37"/>
    <protectedRange sqref="C854 B845 B953 B933 B899:B900 B925 B948 B893 B857 B915 B862:B863 B936 B1002 B963 B1007 B882 B939 B942 B885 B847 B994 B868 B967 B969 B972:B979 B1004:B1005 B1012 B850:B851 B981:B991 B887:B888 B876:B878" name="Rango1_1_8"/>
    <protectedRange sqref="C921:C923 C845:C853 U977:U987 C925:C958 C855:C882 C884:C919 C960:C1009" name="Rango1_2_50"/>
    <protectedRange sqref="F845:F882 F884:F958 F960:F1010" name="Rango1_3_9"/>
    <protectedRange sqref="L961:L987 L989:L1014 L845:L959" name="Rango1_4_8"/>
    <protectedRange sqref="M845:M1014" name="Rango1_5_9"/>
    <protectedRange sqref="N845:N1014" name="Rango1_6_5"/>
    <protectedRange sqref="O845:O1014" name="Rango1_7_3"/>
    <protectedRange sqref="L988 L960 AE966 AE845:AE848 AE850:AE852 AE855:AE858 AE869:AE880 AE975:AE1014 AE882:AE962" name="Rango1_8_3"/>
    <protectedRange sqref="F1013" name="Rango1_4_1_1"/>
    <protectedRange sqref="G883:H883 A883 D883:E883" name="Rango1_9_5"/>
    <protectedRange sqref="C883" name="Rango1_2_1_5"/>
    <protectedRange sqref="F883" name="Rango1_3_1_1"/>
    <protectedRange sqref="G959:H959 A959 D959:E959" name="Rango1_10_4"/>
    <protectedRange sqref="C959" name="Rango1_2_2_11"/>
    <protectedRange sqref="F959" name="Rango1_3_2_4"/>
    <protectedRange sqref="V1021:Z1021 J1033:P1033 J1053:P1053 AB1024:AE1024 AB1026:AE1026 AB1025:AD1025 AB1032:AF1032 AB1031:AD1031 AB1033:AD1033 AF1033 AB1038:AD1038 AF1038 AB1052:AE1052 AB1053:AD1053 A1021 C1021:G1021 A1036 C1036:D1036 F1036:G1036 L1036:M1036 V1036:Z1036 P1054:Z1055 AB1045:AF1047 J1054:N1055 AB1039:AF1042 J1039:Z1041 S1045:U1047 J1042:T1042 A1049:P1052 J1032:Z1032 L1035:Z1035 B1045:B1048 K1045:U1045 K1046:R1047 L1022:Z1022 J1029:P1031 U1033:Z1033 K1043:P1044 K1048:P1048 J1028:T1028 J1038:J1048 A1044:A1049 R1029:S1031 R1033:S1033 U1037:Z1038 R1037:S1038 C1044:D1049 E1044:I1048 J1023:P1027 AB1030:AE1030 J1037:P1038 AF1043:AF1044 V1042:Z1047 U1048:Z1053 AF1048:AF1053 R1048:S1053 J1056:P1058 J1034:Z1034 J1035:K1036 L1018:Z1020 AB1034:AF1037 AB1056:AD1064 AE1049 AB1048:AD1051 AB1054:AF1055 A1016:I1019 A1020:J1020 A1037:I1043 AB1022:AD1023 AF1022:AF1031 U1023:Z1031 R1023:S1027 AB1027:AD1029 AB1043:AD1044 R1043:S1044 U1043:U1044 U1056:Z1064 R1056:S1064 AF1056:AF1064 A1053:I1059 J1018:K1022 A1022:I1035 A1059:P1059 J1016:Z1017 A1064:P1064 A1060:C1063 E1060:P1063 AB1016:AF1021" name="Rango1_38"/>
    <protectedRange sqref="AG1016:AG1064" name="Rango7_5"/>
    <protectedRange sqref="AG1016:AG1064" name="Diligenciar_9"/>
    <protectedRange sqref="A1015:Z1015 AB1015:AF1015" name="Rango1_1_9"/>
    <protectedRange sqref="AG1015" name="Rango7_1_2"/>
    <protectedRange sqref="AG1015" name="Diligenciar_1_6"/>
    <protectedRange sqref="B1021" name="Rango1_2_51"/>
    <protectedRange sqref="H1021:I1021" name="Rango1_3_10"/>
    <protectedRange sqref="P1021:U1021" name="Rango1_4_9"/>
    <protectedRange sqref="B1036" name="Rango1_5_10"/>
    <protectedRange sqref="E1036" name="Rango1_6_6"/>
    <protectedRange sqref="H1036:I1036" name="Rango1_7_4"/>
    <protectedRange sqref="P1036:U1036" name="Rango1_8_4"/>
    <protectedRange sqref="O1036" name="Rango1_9_6"/>
    <protectedRange sqref="O1054:O1055" name="Rango1_12_1"/>
    <protectedRange sqref="D1060:D1063" name="Rango1_15_1"/>
    <protectedRange sqref="AF1073:AF1080 A1080 D1080 A1079:E1079 G1079 J1079 A1070:C1070 P1070:P1071 Y1070 E1070:G1070 A1071:G1071 V1071:Z1071 P1065:P1066 J1073:K1078 A1073:G1078 V1073:Z1079 A1065:G1069 AF1065:AF1071 J1065:K1071 V1065:Z1067 V1069:Z1069 AC1070:AD1070 Y1068:Z1068 AB1071:AD1071 AB1073:AD1079 AB1065:AD1069" name="Rango1_40"/>
    <protectedRange algorithmName="SHA-512" hashValue="49/yl+GTMlRN3FloWoyBL3IsXrYzEo95h5eEgXs/T6SxYAwuSo+Ndqxkist3BnknjOR8ERS4BgA76v7mpDBZcA==" saltValue="JvzRIA9SAjvsZX2GnV6n2A==" spinCount="100000" sqref="N1074:O1074 L1074:L1078 O1066 AE1068:AE1069 L1065:O1065 L1066:N1070 O1072" name="Rango7_2_5"/>
    <protectedRange sqref="N1065:O1065 N1074:O1074 O1066 N1066:N1070 O1072" name="Diligenciar_1_8"/>
    <protectedRange algorithmName="SHA-512" hashValue="49/yl+GTMlRN3FloWoyBL3IsXrYzEo95h5eEgXs/T6SxYAwuSo+Ndqxkist3BnknjOR8ERS4BgA76v7mpDBZcA==" saltValue="JvzRIA9SAjvsZX2GnV6n2A==" spinCount="100000" sqref="AG1073:AG1079 AG1065:AG1071" name="Rango7_9_3"/>
    <protectedRange sqref="AG1073:AG1079 AG1065:AG1071" name="Diligenciar_10_3"/>
    <protectedRange sqref="P1084 V1081:Z1081 AB1081:AC1081 J1081:K1081 A1081:G1081 AF1081 V1085:W1085 Y1085:Z1085 V1084:Z1084 J1084:K1085 A1084:G1085 AF1084:AF1085 AB1084:AD1085" name="Rango1_2_53"/>
    <protectedRange algorithmName="SHA-512" hashValue="49/yl+GTMlRN3FloWoyBL3IsXrYzEo95h5eEgXs/T6SxYAwuSo+Ndqxkist3BnknjOR8ERS4BgA76v7mpDBZcA==" saltValue="JvzRIA9SAjvsZX2GnV6n2A==" spinCount="100000" sqref="AG1081 AG1084:AG1085" name="Rango7_9_2_1"/>
    <protectedRange sqref="AG1081 AG1084:AG1085" name="Diligenciar_10_2_1"/>
    <protectedRange sqref="B1080:C1080 E1080:Z1080 F1079 K1079:N1079 AG1080 AB1080:AE1080" name="Rango1_3_12"/>
    <protectedRange sqref="X1085" name="Rango1_4_11"/>
    <protectedRange sqref="D1070" name="Rango1_14_4"/>
    <protectedRange sqref="V1070" name="Rango1_16_3"/>
    <protectedRange sqref="W1070" name="Rango1_17_4"/>
    <protectedRange sqref="X1070" name="Rango1_18_2"/>
    <protectedRange sqref="Z1070" name="Rango1_19_4"/>
    <protectedRange sqref="AB1070" name="Rango1_20_4"/>
    <protectedRange sqref="V1068" name="Rango1_21_2"/>
    <protectedRange sqref="W1068" name="Rango1_22_3"/>
    <protectedRange sqref="X1068" name="Rango1_24_3"/>
    <protectedRange sqref="P1072 J1072:K1072 A1072:G1072 V1072:Z1072 AF1072 AB1072:AD1072" name="Rango1_12_4"/>
    <protectedRange algorithmName="SHA-512" hashValue="49/yl+GTMlRN3FloWoyBL3IsXrYzEo95h5eEgXs/T6SxYAwuSo+Ndqxkist3BnknjOR8ERS4BgA76v7mpDBZcA==" saltValue="JvzRIA9SAjvsZX2GnV6n2A==" spinCount="100000" sqref="L1072:N1072" name="Rango7_2_1_12"/>
    <protectedRange sqref="N1072" name="Diligenciar_1_1_7"/>
    <protectedRange algorithmName="SHA-512" hashValue="49/yl+GTMlRN3FloWoyBL3IsXrYzEo95h5eEgXs/T6SxYAwuSo+Ndqxkist3BnknjOR8ERS4BgA76v7mpDBZcA==" saltValue="JvzRIA9SAjvsZX2GnV6n2A==" spinCount="100000" sqref="AG1072" name="Rango7_9_1_1"/>
    <protectedRange sqref="AG1072" name="Diligenciar_10_1_2"/>
    <protectedRange sqref="F1086:F1098" name="Rango1_42"/>
    <protectedRange sqref="P1090:Q1090 V1086:Z1086 AD1087 V1088:Z1098 AB1086:AD1086 AB1097:AC1098 AB1090:AC1090 AB1091:AD1096 AB1088:AD1089" name="Rango1_1_11"/>
    <protectedRange algorithmName="SHA-512" hashValue="49/yl+GTMlRN3FloWoyBL3IsXrYzEo95h5eEgXs/T6SxYAwuSo+Ndqxkist3BnknjOR8ERS4BgA76v7mpDBZcA==" saltValue="JvzRIA9SAjvsZX2GnV6n2A==" spinCount="100000" sqref="G1090:O1090 R1090:U1090" name="Rango7_1_4"/>
    <protectedRange sqref="R1090:T1090 G1090 J1090:K1090 N1090:O1090" name="Diligenciar_1_10"/>
    <protectedRange algorithmName="SHA-512" hashValue="49/yl+GTMlRN3FloWoyBL3IsXrYzEo95h5eEgXs/T6SxYAwuSo+Ndqxkist3BnknjOR8ERS4BgA76v7mpDBZcA==" saltValue="JvzRIA9SAjvsZX2GnV6n2A==" spinCount="100000" sqref="G1091:K1091 O1091:U1091 L1098 O1095:T1095 P1089 L1092:M1092 P1092:S1092 O1093:T1093 S1089 P1094:Q1094 P1088:S1088 L1088:M1089 R1097:S1097 P1097 L1097:M1097" name="Rango7_3_4"/>
    <protectedRange sqref="O1091:T1091 N1097:P1097 K1089 N1089 P1089 J1097:K1098 O1094:Q1094 G1097 O1095:T1095 S1089 O1093:T1093 N1092:T1092 J1088:K1088 G1088 J1091:K1092 G1091:G1092 N1088:U1088 R1097:S1097" name="Diligenciar_3_4"/>
    <protectedRange algorithmName="SHA-512" hashValue="49/yl+GTMlRN3FloWoyBL3IsXrYzEo95h5eEgXs/T6SxYAwuSo+Ndqxkist3BnknjOR8ERS4BgA76v7mpDBZcA==" saltValue="JvzRIA9SAjvsZX2GnV6n2A==" spinCount="100000" sqref="L1091:M1091 P1096 Q1097 R1096:S1096 R1094 L1093:M1096 M1098 R1089" name="Rango7_5_2"/>
    <protectedRange sqref="N1096:P1096 N1091 O1098 J1093 J1089 O1089 R1096:S1096 G1098 J1094:K1094 R1094 G1089 J1096:K1096 J1095 N1093:N1095 Q1097 G1093:G1096 R1089" name="Diligenciar_5_4"/>
    <protectedRange algorithmName="SHA-512" hashValue="49/yl+GTMlRN3FloWoyBL3IsXrYzEo95h5eEgXs/T6SxYAwuSo+Ndqxkist3BnknjOR8ERS4BgA76v7mpDBZcA==" saltValue="JvzRIA9SAjvsZX2GnV6n2A==" spinCount="100000" sqref="L1087:M1087 Q1089 P1087:S1087 P1098:R1098 M1086 AE1093 AE1095 Q1096 P1086:R1086" name="Rango7_6_2"/>
    <protectedRange sqref="S1086 S1098 S1094" name="Diligenciar_1_1_10"/>
    <protectedRange sqref="J1087:K1087 Q1089 G1087 N1087:T1087 P1098:R1098 N1098 Q1096 N1086:R1086" name="Diligenciar_6_6"/>
    <protectedRange algorithmName="SHA-512" hashValue="49/yl+GTMlRN3FloWoyBL3IsXrYzEo95h5eEgXs/T6SxYAwuSo+Ndqxkist3BnknjOR8ERS4BgA76v7mpDBZcA==" saltValue="JvzRIA9SAjvsZX2GnV6n2A==" spinCount="100000" sqref="AE1090:AG1090" name="Rango7_8_3"/>
    <protectedRange sqref="AF1090:AG1090" name="Diligenciar_8_3"/>
    <protectedRange algorithmName="SHA-512" hashValue="49/yl+GTMlRN3FloWoyBL3IsXrYzEo95h5eEgXs/T6SxYAwuSo+Ndqxkist3BnknjOR8ERS4BgA76v7mpDBZcA==" saltValue="JvzRIA9SAjvsZX2GnV6n2A==" spinCount="100000" sqref="AG1086:AG1087 AG1089 AG1096" name="Rango7_9_5"/>
    <protectedRange sqref="AE1086:AG1087 AE1089:AG1089 AE1096:AG1096" name="Diligenciar_9_2"/>
    <protectedRange algorithmName="SHA-512" hashValue="49/yl+GTMlRN3FloWoyBL3IsXrYzEo95h5eEgXs/T6SxYAwuSo+Ndqxkist3BnknjOR8ERS4BgA76v7mpDBZcA==" saltValue="JvzRIA9SAjvsZX2GnV6n2A==" spinCount="100000" sqref="AG1092:AG1095 AG1097:AG1098 AG1088" name="Rango7_10_1"/>
    <protectedRange sqref="AG1093 AE1094:AG1094 AE1097:AG1098 AE1092:AG1092 AG1095 AE1088:AG1088" name="Diligenciar_10_5"/>
    <protectedRange algorithmName="SHA-512" hashValue="49/yl+GTMlRN3FloWoyBL3IsXrYzEo95h5eEgXs/T6SxYAwuSo+Ndqxkist3BnknjOR8ERS4BgA76v7mpDBZcA==" saltValue="JvzRIA9SAjvsZX2GnV6n2A==" spinCount="100000" sqref="AG1091" name="Rango7_11_1"/>
    <protectedRange sqref="AE1091:AG1091" name="Diligenciar_11_2"/>
    <protectedRange algorithmName="SHA-512" hashValue="49/yl+GTMlRN3FloWoyBL3IsXrYzEo95h5eEgXs/T6SxYAwuSo+Ndqxkist3BnknjOR8ERS4BgA76v7mpDBZcA==" saltValue="JvzRIA9SAjvsZX2GnV6n2A==" spinCount="100000" sqref="A1090:B1090 D1090:E1090" name="Rango7_1_1_11"/>
    <protectedRange sqref="D1090:E1090 A1090" name="Diligenciar_1_2_5"/>
    <protectedRange algorithmName="SHA-512" hashValue="49/yl+GTMlRN3FloWoyBL3IsXrYzEo95h5eEgXs/T6SxYAwuSo+Ndqxkist3BnknjOR8ERS4BgA76v7mpDBZcA==" saltValue="JvzRIA9SAjvsZX2GnV6n2A==" spinCount="100000" sqref="C1090 A1091:B1091 D1097:E1098 D1091:E1092 E1088" name="Rango7_3_1_11"/>
    <protectedRange sqref="C1090 A1091 T1094 B1089 A1092:B1092 A1098:B1098 U1098 A1097:E1097 D1098:E1098 D1091:E1092 E1088 A1088:C1088" name="Diligenciar_3_1_13"/>
    <protectedRange algorithmName="SHA-512" hashValue="49/yl+GTMlRN3FloWoyBL3IsXrYzEo95h5eEgXs/T6SxYAwuSo+Ndqxkist3BnknjOR8ERS4BgA76v7mpDBZcA==" saltValue="JvzRIA9SAjvsZX2GnV6n2A==" spinCount="100000" sqref="D1089:E1089 D1093:E1096" name="Rango7_5_1_2"/>
    <protectedRange sqref="C1092 A1089 T1089 D1089:E1089 C1093:E1095 C1087 D1096:E1096 T1097 A1093:A1096" name="Diligenciar_5_1_10"/>
    <protectedRange sqref="B1087 B1093:B1096" name="Diligenciar_3_2_2"/>
    <protectedRange algorithmName="SHA-512" hashValue="49/yl+GTMlRN3FloWoyBL3IsXrYzEo95h5eEgXs/T6SxYAwuSo+Ndqxkist3BnknjOR8ERS4BgA76v7mpDBZcA==" saltValue="JvzRIA9SAjvsZX2GnV6n2A==" spinCount="100000" sqref="D1087:E1087 D1088" name="Rango7_6_1_2"/>
    <protectedRange sqref="A1086:A1087 D1087:E1087 D1088" name="Diligenciar_6_1_4"/>
    <protectedRange sqref="AF1093 AF1095" name="Diligenciar_4_10"/>
    <protectedRange sqref="G1178 A1099:A1189 F1101:G1176 J1101:K1189 F1099:K1100 V1099:Z1102 F1179:G1189 V1169:Z1172 AD1103:AD1168 V1174:Z1189 AD1173 AB1099:AD1102 AB1169:AD1172 AB1174:AD1189" name="Rango1_43"/>
    <protectedRange sqref="B1172:B1179 B1101:B1170" name="Diligenciar_3_5"/>
    <protectedRange sqref="B1171" name="Diligenciar_4_11"/>
    <protectedRange sqref="B1099:B1100" name="Diligenciar_5_5"/>
    <protectedRange algorithmName="SHA-512" hashValue="49/yl+GTMlRN3FloWoyBL3IsXrYzEo95h5eEgXs/T6SxYAwuSo+Ndqxkist3BnknjOR8ERS4BgA76v7mpDBZcA==" saltValue="JvzRIA9SAjvsZX2GnV6n2A==" spinCount="100000" sqref="L1099:L1189" name="Rango7_13"/>
    <protectedRange sqref="M1099:O1189" name="Diligenciar_12"/>
    <protectedRange sqref="R1101 R1172:R1173" name="Diligenciar_1_1_1_1"/>
    <protectedRange sqref="P1178:Q1178 S1101:T1101 P1101:Q1101 P1099:T1100 T1178:U1178 S1172:S1173 P1179:P1189 P1102:P1177" name="Diligenciar_6_7"/>
    <protectedRange sqref="AE1124:AE1168 AF1124:AG1182 AE1099:AG1123 AF1186:AG1189" name="Diligenciar_8_4"/>
    <protectedRange sqref="V1107:Z1107 AB1107:AC1107" name="Rango1_1_13"/>
    <protectedRange sqref="V1108:Z1108 AB1108:AC1108" name="Rango1_2_55"/>
    <protectedRange sqref="V1109:Z1109 AB1109:AC1109" name="Rango1_3_13"/>
    <protectedRange sqref="V1110:Z1110 AB1110:AC1110" name="Rango1_4_12"/>
    <protectedRange sqref="V1104:Z1104 AB1104:AC1104" name="Rango1_5_11"/>
    <protectedRange sqref="V1115:Z1115 AB1115:AC1115" name="Rango1_6_7"/>
    <protectedRange sqref="V1112:Z1112 AB1112:AC1112" name="Rango1_7_5"/>
    <protectedRange sqref="V1113:Z1113 AB1113:AC1113" name="Rango1_9_8"/>
    <protectedRange sqref="V1121:Z1121 AB1121:AC1121" name="Rango1_10_8"/>
    <protectedRange sqref="V1123:Z1123 AB1123:AC1123" name="Rango1_11_1"/>
    <protectedRange sqref="V1117:Z1117 AB1117:AC1117" name="Rango1_12_6"/>
    <protectedRange sqref="V1114:Z1114 AB1114:AC1114" name="Rango1_13_1"/>
    <protectedRange sqref="V1122:Z1122 AB1122:AC1122" name="Rango1_14_5"/>
    <protectedRange sqref="V1118:Z1118 AB1118:AC1118" name="Rango1_15_2"/>
    <protectedRange sqref="V1105:Z1105 AB1105:AC1105" name="Rango1_16_5"/>
    <protectedRange sqref="V1111:Z1111 AB1111:AC1111" name="Rango1_17_5"/>
    <protectedRange sqref="V1103:Z1103 AB1103:AC1103" name="Rango1_18_3"/>
    <protectedRange sqref="V1106:Z1106 AB1106:AC1106" name="Rango1_19_5"/>
    <protectedRange sqref="V1120:Z1120 AB1120:AC1120" name="Rango1_20_5"/>
    <protectedRange sqref="V1119:Z1119 AB1119:AC1119" name="Rango1_21_3"/>
    <protectedRange sqref="V1116:Z1116 AB1116:AC1116" name="Rango1_22_4"/>
    <protectedRange sqref="V1124:Z1124 AB1124:AC1124" name="Rango1_23_1"/>
    <protectedRange sqref="V1127:Z1127 AB1127:AC1127" name="Rango1_24_4"/>
    <protectedRange sqref="V1136:Z1136 AB1136:AC1136" name="Rango1_25_1"/>
    <protectedRange sqref="V1126:Z1126 AB1126:AC1126" name="Rango1_26_1"/>
    <protectedRange sqref="V1125:Z1125 AB1125:AC1125" name="Rango1_27_1"/>
    <protectedRange sqref="V1128:Z1128 AB1128:AC1128" name="Rango1_28_1"/>
    <protectedRange sqref="V1129:Z1129 AB1129:AC1129" name="Rango1_29_1"/>
    <protectedRange sqref="V1130:Z1130 AB1130:AC1130" name="Rango1_30_1"/>
    <protectedRange sqref="V1131:Z1131 AB1131:AC1131" name="Rango1_31_1"/>
    <protectedRange sqref="V1148:Z1148 AB1148:AC1148" name="Rango1_32_1"/>
    <protectedRange sqref="V1132:Z1132 AB1132:AC1132" name="Rango1_34_1"/>
    <protectedRange sqref="V1133:Z1133 AB1133:AC1133" name="Rango1_35_1"/>
    <protectedRange sqref="V1134:Z1134 AB1134:AC1134" name="Rango1_36_1"/>
    <protectedRange sqref="V1135:Z1135 AB1135:AC1135" name="Rango1_37_1"/>
    <protectedRange sqref="V1137:Z1137 AB1137:AC1137" name="Rango1_38_1"/>
    <protectedRange sqref="V1138:Z1138 AB1138:AC1138" name="Rango1_39_1"/>
    <protectedRange sqref="V1139:Z1139 AB1139:AC1139" name="Rango1_40_1"/>
    <protectedRange sqref="V1140:Z1140 AB1140:AC1140" name="Rango1_41_1"/>
    <protectedRange sqref="V1141:Z1141 AB1141:AC1141" name="Rango1_42_1"/>
    <protectedRange sqref="V1142:Z1142 AB1142:AC1142" name="Rango1_43_1"/>
    <protectedRange sqref="V1146:Z1146 AB1146:AC1146" name="Rango1_45"/>
    <protectedRange sqref="V1147:Z1147 AB1147:AC1147" name="Rango1_46"/>
    <protectedRange sqref="V1143:Z1143 AB1143:AC1143" name="Rango1_47"/>
    <protectedRange sqref="V1144:Z1144 AB1144:AC1144" name="Rango1_48"/>
    <protectedRange sqref="V1149:Z1149 AB1149:AC1149" name="Rango1_50"/>
    <protectedRange sqref="V1151:Z1151 AB1151:AC1151" name="Rango1_51"/>
    <protectedRange sqref="V1145:Z1145 AB1145:AC1145" name="Rango1_52"/>
    <protectedRange sqref="V1150:Z1150 AB1150:AC1150" name="Rango1_53"/>
    <protectedRange sqref="V1152:Z1152 AB1152:AC1152" name="Rango1_54"/>
    <protectedRange sqref="V1153:Z1153 AB1153:AC1153" name="Rango1_55"/>
    <protectedRange sqref="V1154:Z1154 AB1154:AC1154" name="Rango1_56"/>
    <protectedRange sqref="V1155:Z1155 AB1155:AC1155" name="Rango1_57"/>
    <protectedRange sqref="V1156:Z1158 AB1156:AC1158" name="Rango1_58"/>
    <protectedRange sqref="V1159:Z1161 AB1159:AC1161" name="Rango1_59"/>
    <protectedRange sqref="V1162:Z1163 AB1162:AC1163" name="Rango1_60"/>
    <protectedRange sqref="V1164:Z1166 V1168:Z1168 AB1164:AC1166 AB1168:AC1168" name="Rango1_61"/>
    <protectedRange sqref="V1167:Z1167 AB1167:AC1167" name="Rango1_62"/>
    <protectedRange sqref="V1173:Z1173 AB1173:AC1173" name="Rango1_8_5"/>
    <protectedRange sqref="B1206:F1206 AB1206:AB1207 V1206:Z1207 C1207:F1207 H1206:O1207 AD1206:AE1207 Q1206:Q1207 T1206:T1207 U1206" name="Rango1_44"/>
    <protectedRange sqref="P1204:Q1204 P1195:R1197 P1200:R1200 P1201 R1201 P1198:Q1199 T1195:T1200 C1194:K1196 C1197:J1197 G1206:G1207 P1206:P1207 R1207 T1202:T1204 P1202:R1203 C1198:K1205" name="Rango1_2_56"/>
    <protectedRange sqref="S1195:S1197 W1195:Y1205 S1200:S1203 Z1195 Z1197:Z1198 S1206:S1207" name="Diligenciar_3_1_14"/>
    <protectedRange sqref="A1194:A1207" name="Rango1_5_12"/>
    <protectedRange algorithmName="SHA-512" hashValue="49/yl+GTMlRN3FloWoyBL3IsXrYzEo95h5eEgXs/T6SxYAwuSo+Ndqxkist3BnknjOR8ERS4BgA76v7mpDBZcA==" saltValue="JvzRIA9SAjvsZX2GnV6n2A==" spinCount="100000" sqref="AG1195:AG1207" name="Rango7_1_1_12"/>
    <protectedRange sqref="AG1195:AG1207" name="Diligenciar_4_2_5"/>
    <protectedRange sqref="AD1195:AD1197 R1204:S1204 R1198:S1199 P1194:Z1194 AE1195 AB1195 AB1194:AG1194" name="Rango1_1_14"/>
    <protectedRange sqref="K1197 C1190:Z1193 A1190:A1193 AC1196:AC1207 L1194:O1205 AB1190:AG1193" name="Rango1_3_14"/>
    <protectedRange sqref="Q1201 T1201" name="Rango1_4_13"/>
    <protectedRange sqref="U1201" name="Rango1_6_8"/>
    <protectedRange sqref="B1207 B1190:B1205" name="Rango1_10_9"/>
    <protectedRange sqref="P1205:U1205" name="Rango1_13_2"/>
    <protectedRange sqref="U1195 U1197" name="Rango1_12_7"/>
    <protectedRange sqref="R1206" name="Rango1_8_6"/>
    <protectedRange sqref="AB1230:AC1235 V1222:Z1227 AB1222:AC1227 A1208:A1212 AB1215:AC1219 AB1247:AC1247 V1247:Z1247 V1210:Z1211 AB1210:AC1211 V1230:Z1235 V1237:Z1245 AB1237:AC1245 V1215:Z1219" name="Rango1_49"/>
    <protectedRange sqref="AF1208:AF1209 O1212 F1209:Z1209 K1212:L1212 K1214 K1217 K1220:K1221 K1224:K1225 K1227:K1229 AC1220:AD1221 AC1228:AD1229 AC1236 AC1246 AC1248 AC1212:AD1214 AD1210:AD1211 F1210:U1211 F1208:U1208 AB1208:AD1209" name="Rango1_5_13"/>
    <protectedRange sqref="C1208:C1209 C1241" name="Diligenciar_2_2_1"/>
    <protectedRange sqref="AF1210:AG1210" name="Diligenciar_8_2_1"/>
    <protectedRange sqref="AB1212 M1212:N1212 P1212:Z1212 F1212:J1212" name="Rango1_3_15"/>
    <protectedRange sqref="F1220:J1220 F1217:J1217 L1217:U1217 L1220:Z1220 L1214:O1214 F1213:Z1213 AE1213:AG1214 AD1215:AG1219 AB1213:AB1214 F1218:U1219 A1213:A1220 AB1220 F1215:U1216 F1214:J1214 S1214 U1214:Z1214" name="Rango1_2_57"/>
    <protectedRange sqref="C1213:C1214" name="Diligenciar_2_15"/>
    <protectedRange sqref="B1213:B1214" name="Diligenciar_2_1_9_1"/>
    <protectedRange sqref="D1215:E1215" name="Diligenciar_6_10"/>
    <protectedRange sqref="B1215:C1215" name="Diligenciar_2_1_10_1"/>
    <protectedRange sqref="C1216" name="Diligenciar_2_3_2"/>
    <protectedRange sqref="B1216" name="Diligenciar_2_1_11_1"/>
    <protectedRange sqref="C1219" name="Diligenciar_2_16"/>
    <protectedRange sqref="B1219" name="Diligenciar_2_3_3"/>
    <protectedRange sqref="D1217" name="Diligenciar_7_2_1_2"/>
    <protectedRange sqref="B1217:C1217" name="Diligenciar_2_2_1_1"/>
    <protectedRange sqref="D1218:E1218" name="Diligenciar_6_2_1"/>
    <protectedRange sqref="B1218:C1218" name="Diligenciar_2_4_1_1"/>
    <protectedRange sqref="C1220" name="Diligenciar_2_4_2"/>
    <protectedRange sqref="D1220:E1220" name="Diligenciar_6_3_1"/>
    <protectedRange sqref="B1220" name="Diligenciar_2_4_1_1_2"/>
    <protectedRange sqref="AF1220" name="Diligenciar_30"/>
    <protectedRange sqref="AG1220" name="Diligenciar_16_3_1"/>
    <protectedRange algorithmName="SHA-512" hashValue="49/yl+GTMlRN3FloWoyBL3IsXrYzEo95h5eEgXs/T6SxYAwuSo+Ndqxkist3BnknjOR8ERS4BgA76v7mpDBZcA==" saltValue="JvzRIA9SAjvsZX2GnV6n2A==" spinCount="100000" sqref="AE1220" name="Rango7_8_2_2"/>
    <protectedRange sqref="L1224:U1225 AD1226:AD1227 A1221:A1227 AF1223 F1221:J1221 L1221:Z1221 F1226:U1226 F1224:J1225 L1227:U1227 F1227:J1227 F1222:U1223 AD1222:AF1222 AD1223 AD1225:AF1225 AB1221 AE1224:AF1224" name="Rango1_4_14"/>
    <protectedRange sqref="C1223" name="Rango1_1_1_1"/>
    <protectedRange sqref="B1225:C1225" name="Diligenciar_2_1_13"/>
    <protectedRange sqref="F1228:J1229 L1228:U1229 AE1228:AG1229 AD1230:AG1235 AB1228:AB1229 F1230:U1235 A1228:A1235" name="Rango1_6_10"/>
    <protectedRange sqref="D1230:E1230" name="Diligenciar_6_10_1_2"/>
    <protectedRange sqref="B1230:C1230" name="Diligenciar_2_1_10_1_1"/>
    <protectedRange sqref="C1231" name="Diligenciar_2_16_1"/>
    <protectedRange sqref="D1231:E1231" name="Diligenciar_3_1_1_1"/>
    <protectedRange sqref="B1231" name="Diligenciar_2_1_1_1_1"/>
    <protectedRange sqref="D1232" name="Diligenciar_7_2_1_1_2"/>
    <protectedRange sqref="B1232:C1232" name="Diligenciar_2_2_1_1_1"/>
    <protectedRange sqref="D1233:E1233" name="Diligenciar_6_2_1_1_2"/>
    <protectedRange sqref="D1235:E1235" name="Diligenciar_3_1_2_1"/>
    <protectedRange sqref="B1228:C1229" name="Diligenciar_2_2_1_1_2"/>
    <protectedRange sqref="D1228:E1229 D1221 D1212" name="Diligenciar_7_2_1_1_1_1"/>
    <protectedRange sqref="V1228:V1229 X1228:Z1229" name="Rango1_1_1_1_1"/>
    <protectedRange sqref="B1233:C1233" name="Diligenciar_2_2_1_2"/>
    <protectedRange sqref="D1234:E1234" name="Diligenciar_7_2"/>
    <protectedRange sqref="B1234:C1234" name="Diligenciar_2_2_1_2_1"/>
    <protectedRange sqref="B1235:C1235" name="Diligenciar_2_2_1_3"/>
    <protectedRange sqref="A1236:A1241 A1248 F1248:O1248 F1240:J1240 L1240:U1240 AD1246 S1248:Z1248 F1241:U1241 K1242 AD1248:AG1248 F1237:U1239 AD1236:AG1241 F1236:Z1236 AB1236 AB1248" name="Rango1_8_7"/>
    <protectedRange sqref="D1248 D1236:D1241 D1246" name="Diligenciar_6_2_4"/>
    <protectedRange sqref="E1248 E1236:E1241" name="Diligenciar_6_6_2"/>
    <protectedRange sqref="B1236:C1240 B1248:C1248 B1241" name="Diligenciar_2_1_5_1"/>
    <protectedRange sqref="F1242:J1242 A1242:A1247 AG1247 K1240 V1208:Z1208 L1242:U1242 AD1242 AD1243:AG1245 AD1247:AE1247 F1243:U1247 P1214:R1214 T1214 AD1224" name="Rango1_10_10"/>
    <protectedRange sqref="D1242:E1242" name="Diligenciar_12_2_1"/>
    <protectedRange sqref="B1242:C1242" name="Diligenciar_2_4_4_1"/>
    <protectedRange algorithmName="SHA-512" hashValue="49/yl+GTMlRN3FloWoyBL3IsXrYzEo95h5eEgXs/T6SxYAwuSo+Ndqxkist3BnknjOR8ERS4BgA76v7mpDBZcA==" saltValue="JvzRIA9SAjvsZX2GnV6n2A==" spinCount="100000" sqref="AE1242" name="Rango7_8_3_2"/>
    <protectedRange sqref="AG1242" name="Diligenciar_16_2"/>
    <protectedRange sqref="AF1242 AF1247" name="Diligenciar_5_3_2"/>
    <protectedRange sqref="D1243:E1244" name="Diligenciar_24_2_1"/>
    <protectedRange sqref="B1243:C1244" name="Diligenciar_2_10_2"/>
    <protectedRange sqref="C1245:C1247" name="Diligenciar_2_12_2"/>
    <protectedRange sqref="B1245:B1247" name="Diligenciar_3_1_4_1"/>
    <protectedRange sqref="V1246:Z1246" name="Rango1_1_4_1"/>
    <protectedRange sqref="AB1246" name="Rango1_3_4_1"/>
    <protectedRange sqref="AB1249:AG1404 A1249:Z1249 A1252:A1404 A1250:F1251 B1252:F1255 G1250:Z1255 B1256:Z1404" name="Rango1_64"/>
    <protectedRange sqref="H1407 H1409:H1414 A1407:G1414 I1407:Z1414 AB1405:AG1414 A1405:Z1406" name="Rango1_1_16"/>
  </protectedRanges>
  <mergeCells count="13">
    <mergeCell ref="A8:O9"/>
    <mergeCell ref="P8:U8"/>
    <mergeCell ref="V8:AD10"/>
    <mergeCell ref="AE8:AG10"/>
    <mergeCell ref="P9:Q10"/>
    <mergeCell ref="R9:U10"/>
    <mergeCell ref="L10:O10"/>
    <mergeCell ref="A7:AG7"/>
    <mergeCell ref="A1:B6"/>
    <mergeCell ref="C1:AD6"/>
    <mergeCell ref="AE1:AG2"/>
    <mergeCell ref="AE3:AG4"/>
    <mergeCell ref="AE5:AG6"/>
  </mergeCells>
  <dataValidations count="134">
    <dataValidation allowBlank="1" showInputMessage="1" showErrorMessage="1" promptTitle="Fuente de recursos" prompt="Ingrese la(s) fuente(s) de financiación, separelas por &quot;-&quot;" sqref="AG385:AG402 G1099:G1248 G659 AH400:AH402 AH611:AH628 AH392 G679:G689 G1081:G1085 AH394:AH398 G126:G144 G212:G374 G188:G201 G661:G674 G820:G844 AH388:AH390 AH385:AH386 E355:E356 G376:G501 G1065:G1079"/>
    <dataValidation allowBlank="1" showErrorMessage="1" errorTitle="Información incorrecta" error="Favor seleccione una de las opciones de la lista" promptTitle="Duración estimada" prompt="Seleccione con base en lo siguiente:_x000a_0 Días_x000a_1 Meses_x000a_2 Años" sqref="F11"/>
    <dataValidation allowBlank="1" showErrorMessage="1" errorTitle="Información incorrecta" error="Favor seleccione una opción de la lista" promptTitle="Modalidad de selección" prompt="Seleccione la modalidad de selección de acuerdo al instructivo de la Hoja &quot;Datos&quot;" sqref="G11"/>
    <dataValidation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H11"/>
    <dataValidation allowBlank="1" showInputMessage="1" showErrorMessage="1" errorTitle="Información incorrecta" error="Favor seleccione el mes de la lista" sqref="C11 E470:E501 RXM915 WVM915 E370:E372 E679:E684 WBU915 SHI915 TUS915 E315:E322 UYG915 VIC915 UEO915 E337 E666:E671 E378:E402 E339 SRE915 WLQ915 UOK915 E296:E311 E362:E364 VRY915 E145:E149 TBA915 TKW915 E829:E835 E1228:E1231 E374 E279 E1087:E1098 E292:E294 E675:E676 JA915 SW915 ACS915 AMO915 AWK915 BGG915 BQC915 BZY915 CJU915 CTQ915 DDM915 DNI915 DXE915 EHA915 EQW915 FAS915 FKO915 FUK915 GEG915 GOC915 GXY915 HHU915 HRQ915 IBM915 ILI915 IVE915 JFA915 JOW915 JYS915 KIO915 KSK915 LCG915 LMC915 LVY915 MFU915 MPQ915 MZM915 NJI915 NTE915 ODA915 OMW915 OWS915 PGO915 PQK915 QAG915 QKC915 QTY915 RDU915 RNQ915 E1215 E1218 E1248 E1220 E1233:E1244"/>
    <dataValidation allowBlank="1" showErrorMessage="1" errorTitle="Información incorrecta" error="Seleccione una opción de la lista" promptTitle="Vigencias futuras" prompt="Seleccione SI o NO según el caso" sqref="K11"/>
    <dataValidation allowBlank="1" showErrorMessage="1" errorTitle="Información incorrecta" error="Favor seleccione el mes de la lista" prompt="_x000a_" sqref="D11"/>
    <dataValidation allowBlank="1" showErrorMessage="1" errorTitle="Dato ingresado incorrecto" error="Ingrese el número correcto" promptTitle="Duración estimada contrato" prompt="Ingrese cantidad estimada de días, meses, años del contrato" sqref="E11"/>
    <dataValidation type="list" allowBlank="1" showInputMessage="1" showErrorMessage="1" errorTitle="Información incorrecta" error="Favor seleccione una opción de la lista" promptTitle="Modalidad de selección" prompt="Seleccione la modalidad de selección del contratista" sqref="F844 F138 F126:F136 F140:F142 F188 F203:F204 F207:F211 F190:F195 F405:F469 F643 F1082:F1083">
      <formula1>MODALIDAD</formula1>
    </dataValidation>
    <dataValidation type="list" allowBlank="1" showInputMessage="1" showErrorMessage="1" promptTitle="Fuente de recursos" prompt="Ingrese la(s) fuente(s) de financiación, separelas por &quot;-&quot;" sqref="G12:G125 G150:G187 G639:G643 G690:G819 G845:G1064 G1249:G1414">
      <formula1>FUENTE</formula1>
    </dataValidation>
    <dataValidation type="list" allowBlank="1" showInputMessage="1" showErrorMessage="1" errorTitle="Información incorrecta" error="Favor seleccione una opción de la lista" promptTitle="Modalidad de selección" prompt="Seleccione la modalidad de selección del contratista" sqref="F824 F12:F125 F137 F139 F143:F144 F829:F843 F189 F196:F201 F470:F501 D355:D356 F212:F404 F639:F642 F666:F674 H756:I756 F711:F717 F746:F750 F772:F820 F679:F709 F719:F741 F743 F752:F770 F845:F1078 F1081 F1084:F1414">
      <formula1>MODSELECCION</formula1>
    </dataValidation>
    <dataValidation type="list" allowBlank="1" showInputMessage="1" showErrorMessage="1" errorTitle="Error" error="Favor seleccione el estado del contrato de acuerdo a la lista" promptTitle="Estado del Contrato" prompt="Inserte el estado del Contrato" sqref="AC1228:AC1229 X749:X750 AC1236 AC751:AC753 AC708 AC814:AC819 AC763 AC769:AC771 AC830 AC1084:AC1086 AC12:AC144 AC732 AC1081 AC1018:AC1079 AC840:AC841 AC845:AC1016 AC1248:AC1414 AC741:AC748 AD150:AD187 AC194 AC196:AC295 AF337:AF354 AC780:AC795 AF296:AF312 AF314:AF335 AF357:AF365 AF367:AF501 AC502:AC641 AC659 AC661 AC679:AC684 AC666:AC671 AC718 AC759:AC761 AC1088:AC1189 AC1194 AC1246 AC1208:AC1209 AC1212:AC1214 AC1220:AC1221">
      <formula1>EstadoContrato</formula1>
    </dataValidation>
    <dataValidation type="decimal" operator="greaterThanOrEqual" allowBlank="1" showInputMessage="1" showErrorMessage="1" promptTitle="Valor" prompt="Digite el valor sin &quot;.&quot; y &quot;,&quot;" sqref="H814:H827 I814:I815 H1099:H1100 I1190:I1207 H1190:H1209 H757:H771 H1215:H1220 I1218 I1231 H1246:I1248 H1211 H672:I672 AI203 I126:I127 H1243:I1244 I1237:I1242 AI179 I130:I144 AY970 H125:H127 H1228:H1242 H201 H129:H144 H150:H177 H189:H190 H194:H199 AY967:AY968 I847:I848 I925 I871 I155 H179:H181 AY982:AY983 H295:I295 I819 I190:I191 H218 I873 I891 I956 I1015:I1064 I969 H836:H1027 I893 H405:I469 H220:I291 I932:I933 I913 H1029:H1064 I938 AY960:AY961 H212:I212 H1082:H1083 I1100 I923 H1213:I1213 H639:H642 H659:I659 H661:I661 I700 I697 H743:I743 I757 I703 I742 I709:I710 I712 H714:I714 I716 H736:I736 H690:H700 H724:I724 I749 H715:H719 I726:I727 I773:I774 I763 H773:H777 I768:I769 H720:I720 H738:H742 H703:H712 H721:H723 H725:H729 H731:H735 I732 I788:I789 H801:I801 I796:I800 I781:I782 H780:H800 H803:I813 H745:H755 H12:H123 I817 H1409:H1414 H1249:H1407">
      <formula1>0</formula1>
    </dataValidation>
    <dataValidation type="whole" operator="greaterThanOrEqual" allowBlank="1" showInputMessage="1" showErrorMessage="1" promptTitle="Valor" prompt="Digite el valor sin &quot;.&quot; y &quot;,&quot;" sqref="I128:I129 I156:I177 I957:I968 I924 I150:I154 H1212 I849:I870 I1232:I1236 I872 H1245:I1245 I1099 H124 AI204:AI207 AI198:AI200 AI202 I179:I181 H1221:I1227 I188:I189 I892 H1214 I970:I1014 AY984:AY985 I758:I762 AY965 AY931 I1219:I1220 I1214:I1217 I926:I931 H128 AY952 I894:I912 I934:I937 I836:I846 I914:I921 I1228:I1230 I874:I890 I939:I955 I639:I658 I662:I665 I660 H772 H744 I715 I713 I690:I694 I728:I729 I738:I741 I708 I717:I719 I725 I775:I777 I764:I767 I770:I772 I731 I733:I735 I721:I723 I744:I748 I790:I795 I780 I783:I787 I750:I755 I12:I125 I816 I818 I1208:I1212 H1210 I1249:I1414">
      <formula1>0</formula1>
    </dataValidation>
    <dataValidation allowBlank="1" showInputMessage="1" showErrorMessage="1" errorTitle="Información incorrecta" error="Favor seleccione el mes de la lista" promptTitle="Descripción" prompt="Digite el objeto contractual" sqref="AG1080 C921:C923 U977:U987 C888:C899 U204:U206 C855:C886 C1190:C1200 C1067:C1069 Q1206:Q1207 C901:C919 T1206:T1207 C1204:C1207 C218 C212 C130:C144 C204:E206 F205:F206 G204:J206 C639:C665 C1223 C189:C190 AE203:AE206 C184 R204:S206 P204:P206 C179 C150:C177 C434:C469 C769:C770 C690:C700 C738:C741 C772:C779 C703:C717 C719:C723 C725:C735 C743 T780:U782 C781:C815 C746:C767 C12:C128 C818:C824 C843:C853 C836:C839 C1072:C1084 C925:C1065 B1080 F1079 K1079:N1079 C1249:C1414 U1206 C1202 E1080:Z1080 AB1080:AE1080"/>
    <dataValidation type="list" allowBlank="1" showInputMessage="1" showErrorMessage="1" sqref="P751:P779 P1021:P1066 R819 R814:R817 R1032 P1084 P1090 R1207 P1190:P1247 P787:P1016 P12:P144 P150:P178 P188 P194 P212:P219 P367 P369:P671 P296:P365 P679 P709:P716 P733:P738 P690:P707 P718:P731 P740:P748 P781:P783 R1045 R1047 R1035 P1018 P1070:P1072 R1200:R1203 R1205 R1195:R1197 P1249:P1414">
      <formula1>PROGRAMAS</formula1>
    </dataValidation>
    <dataValidation type="list" allowBlank="1" showInputMessage="1" showErrorMessage="1" promptTitle="Dependencia" prompt="Seleccione la dependencia" sqref="A679:A1085 A1208:A1414 A12:A144 A150:A201 A405:A674 A367:A402 A212:A365 A1099:A1189">
      <formula1>DEPENDENCIA</formula1>
    </dataValidation>
    <dataValidation allowBlank="1" showInputMessage="1" showErrorMessage="1" errorTitle="Información incorrecta" error="Favor seleccione el mes de la lista" promptTitle="Fecha" prompt="Ingrese la cantidad y la unidad &quot;5 meses&quot;" sqref="E976:E1079 E958:E961 E150:E191 E219 E672 E882 E660:E665 E1081:E1085 E405:E469 E376:E377 E639:E658 E690:E828 E12:E144 E836:E846 E880 E877:E878 E923:E926 E859:E861 E868:E874 E969 E913 E928:E944 E853:E856 E915:E920 E849 E946:E956 E902:E911 E884:E900 E1190:E1207 E1249:E1414"/>
    <dataValidation allowBlank="1" showInputMessage="1" showErrorMessage="1" promptTitle="UNSPSC" prompt="Escriba el código o códigos que aplican según la clasificación en la  hoja: DATOS o en la página web: www.colombiacompra.gov.co" sqref="B212:B219 B202 B405:B469 B954:B962 B188:B190 B1045:B1079 B680:B681 B276:B277 B904:B914 B1081:B1085 B150:B180 B1190:B1207 B639:B665 B735 B757 B711:B713 B718 B715:B716 B709 B725:B726 B12:B144 B721:B723 B728:B733 B705 B738:B755 B759:B823 B825:B828 B836:B837 B840:B841 C854 B940:B941 B886:B887 B889:B892 B916:B924 B901:B902 B848:B849 B1003 B858:B862 B995:B1001 B980 B1005:B1006 B844 B926:B932 B937:B938 B846 B864:B876 B894:B898 B1013:B1043 B964:B975 B934:B935 B943:B952 B852:B856 B1008:B1011 B992:B993 B879:B884 B1249:B1414"/>
    <dataValidation allowBlank="1" showInputMessage="1" showErrorMessage="1" promptTitle="PEP" prompt="Código PEP_x000a_Este código  permite relacionar el Plan de Adquisiciones con el informe de Ejecución Presupuestal de Hacienda y hacer un mejor análisis de la información." sqref="S844:S1041 S751:S819 S1190:S1414 CKI915:CKI916 S12:S144 S1043:S1064 S689:S707 S212:S219 S709:S716 S188 S196:S197 CAM915:CAM916 BQQ915:BQQ916 S823:S842 ADG915:ADG916 TK915:TK916 S292:S294 BGU915:BGU916 AWY915:AWY916 ANC915:ANC916 S193:S194 S149:S177 JO915:JO916 WWA915:WWA916 WME915:WME916 WCI915:WCI916 VSM915:VSM916 VIQ915:VIQ916 UYU915:UYU916 UOY915:UOY916 UFC915:UFC916 TVG915:TVG916 TLK915:TLK916 TBO915:TBO916 SRS915:SRS916 SHW915:SHW916 RYA915:RYA916 ROE915:ROE916 REI915:REI916 QUM915:QUM916 QKQ915:QKQ916 QAU915:QAU916 PQY915:PQY916 PHC915:PHC916 OXG915:OXG916 ONK915:ONK916 ODO915:ODO916 NTS915:NTS916 NJW915:NJW916 NAA915:NAA916 MQE915:MQE916 MGI915:MGI916 LWM915:LWM916 LMQ915:LMQ916 LCU915:LCU916 KSY915:KSY916 KJC915:KJC916 JZG915:JZG916 JPK915:JPK916 JFO915:JFO916 IVS915:IVS916 ILW915:ILW916 ICA915:ICA916 HSE915:HSE916 HII915:HII916 GYM915:GYM916 GOQ915:GOQ916 GEU915:GEU916 FUY915:FUY916 FLC915:FLC916 FBG915:FBG916 ERK915:ERK916 EHO915:EHO916 DXS915:DXS916 DNW915:DNW916 DEA915:DEA916 CUE915:CUE916 S821 S740:S748 S733:S738 S718:S731 S631:S635 S639:S642 S659 S661 S679:S681 S677 S684 S666:S675 S1099:S1101 S1172:S1173"/>
    <dataValidation type="date" operator="greaterThanOrEqual" allowBlank="1" showInputMessage="1" showErrorMessage="1" errorTitle="Error en el ingreso" error="Ingrese la fecha con el formato DD/MM/AAAA" promptTitle="Fecha inicio proceso" prompt="Ingrese la fecha con el formato DD/MM/AAAA" sqref="D882 D405:D469 D976:D1085 D212:D219 D639:D665 D1190:D1207 D958:D961 D150:D201 D690:D709 H802:I802 D711:D755 D12:D144 D757:D846 D880 D915:D920 D923:D926 D859:D861 D877:D878 D969 D913 D928:D944 D853:D856 D868:D874 D849 D946:D956 D902:D911 D884:D900 D1249:D1414">
      <formula1>42005</formula1>
    </dataValidation>
    <dataValidation allowBlank="1" showInputMessage="1" showErrorMessage="1" promptTitle="Número de radicado" prompt="Ingrese el número del radicado resolución y/o carta de aceptación para los de mínima cuantía" sqref="Y829:Y835 Y1096:Y1414 Y844:Y1016 UPE915 Y146:Y193 X194 Z173 Y1094 Y314:Y354 UZA915 WMK915 VIW915 Y12:Y144 Y838:Y842 W355:W356 Y195:Y311 Y357:Y365 VSS915 Y679:Y684 Y369:Y501 WCO915 WWG915 JU915 TQ915 ADM915 ANI915 AXE915 BHA915 BQW915 CAS915 CKO915 CUK915 DEG915 DOC915 DXY915 EHU915 ERQ915 FBM915 FLI915 FVE915 GFA915 GOW915 GYS915 HIO915 HSK915 ICG915 IMC915 IVY915 JFU915 JPQ915 JZM915 KJI915 KTE915 LDA915 LMW915 LWS915 MGO915 MQK915 NAG915 NKC915 NTY915 ODU915 ONQ915 OXM915 PHI915 PRE915 QBA915 QKW915 QUS915 REO915 ROK915 RYG915 SIC915 SRY915 TBU915 TLQ915 TVM915 UFI915 Y639:Y675 S739 S708 Y711:Y716 S732 Y735:Y738 S749:S750 Y690:Y704 Y740:Y742 Z721 Y706:Y709 Y720:Y731 Y745:Y748 Y769:Y819 Y751:Y767 Y1081:Y1084 Y1018:Y1079 Y1089 Z1197:Z1198 Z1194:Z1195 Z1206:Z1207"/>
    <dataValidation allowBlank="1" showInputMessage="1" showErrorMessage="1" promptTitle="N° Necesidad en SAP" prompt="Es el número que arroja SAP al matricular el PAA" sqref="Y1085 W1088:W1227 W181 W639:W675 WMI915 VSQ915 W357:W364 W1230:W1414 WCM915 VIU915 W374 W679:W684 W12:W179 W784:W872 W1081:W1086 V1099:V1100 W378:W402 W188:W311 W370:W371 W406:W414 W416:W417 W315:W322 W336:W354 W420:W501 WWE915 JS915 TO915 ADK915 ANG915 AXC915 BGY915 BQU915 CAQ915 CKM915 CUI915 DEE915 DOA915 DXW915 EHS915 ERO915 FBK915 FLG915 FVC915 GEY915 GOU915 GYQ915 HIM915 HSI915 ICE915 IMA915 IVW915 JFS915 JPO915 JZK915 KJG915 KTC915 LCY915 LMU915 LWQ915 MGM915 MQI915 NAE915 NKA915 NTW915 ODS915 ONO915 OXK915 PHG915 PRC915 QAY915 QKU915 QUQ915 REM915 ROI915 RYE915 SIA915 SRW915 TBS915 TLO915 TVK915 UFG915 UPC915 UYY915 W718 Q708 Q739 Q732 W734:W738 Q749:Q750 W740:W742 W690:W716 W720:W731 W745:W748 W769:W782 W751:W767 W874:W1016 W1018:W1031 W1033:W1064 W1070:W1079 W1066:W1068"/>
    <dataValidation type="date" operator="greaterThanOrEqual" allowBlank="1" showInputMessage="1" showErrorMessage="1" errorTitle="Información incorrecta" error="Ingrese la fecha posterior al 1 enero 2016" promptTitle="Fecha de aprobación" prompt="Ingrese la fecha de aprobación del Estudio Previo en Comité o Consejo de Gobierno" sqref="X840:X841 X1081:X1086 X173:X193 X1206:X1414 X745:X748 X372:X384 X392 X367:X369 X394:X398 X386:X390 X668:X674 X14:X144 X323:X354 D403:D404 X400:X404 X411:X501 X357:X365 D470:D494 D501 X844:X1016 X1018:X1068 X150:X171 X195:X311 D298:D311 X314 D323:D335 V355:V356 X639:X666 X680:X684 X718 R708 R739 R732 X734:X738 R749:R750 X740:X742 X690:X716 X720:X731 X769:X819 X751:X767 X12 X829:X835 X1070:X1079 X1088:X1194">
      <formula1>36526</formula1>
    </dataValidation>
    <dataValidation allowBlank="1" showErrorMessage="1" errorTitle="Información incorrecta" error="Favor seleccione una de las opciones de la lista" promptTitle="Unidad de contratación" prompt="Seleccione la dependencia o secretaría responsable" sqref="UYN915:UYP915 WCB915:WCD915 VIJ915:VIL915 N690:N1070 VSF915:VSH915 N150:N178 N1074 N188:N197 N1082:N1083 N323:N365 M1099:N1189 M830 N1086:N1098 N199:N314 N367:N501 WLX915:WLZ915 N639:N673 WVT915:WVV915 JI916:JJ916 TE916:TF916 ADA916:ADB916 AMW916:AMX916 AWS916:AWT916 BGO916:BGP916 BQK916:BQL916 CAG916:CAH916 CKC916:CKD916 CTY916:CTZ916 DDU916:DDV916 DNQ916:DNR916 DXM916:DXN916 EHI916:EHJ916 ERE916:ERF916 FBA916:FBB916 FKW916:FKX916 FUS916:FUT916 GEO916:GEP916 GOK916:GOL916 GYG916:GYH916 HIC916:HID916 HRY916:HRZ916 IBU916:IBV916 ILQ916:ILR916 IVM916:IVN916 JFI916:JFJ916 JPE916:JPF916 JZA916:JZB916 KIW916:KIX916 KSS916:KST916 LCO916:LCP916 LMK916:LML916 LWG916:LWH916 MGC916:MGD916 MPY916:MPZ916 MZU916:MZV916 NJQ916:NJR916 NTM916:NTN916 ODI916:ODJ916 ONE916:ONF916 OXA916:OXB916 PGW916:PGX916 PQS916:PQT916 QAO916:QAP916 QKK916:QKL916 QUG916:QUH916 REC916:RED916 RNY916:RNZ916 RXU916:RXV916 SHQ916:SHR916 SRM916:SRN916 TBI916:TBJ916 TLE916:TLF916 TVA916:TVB916 UEW916:UEX916 UOS916:UOT916 UYO916:UYP916 VIK916:VIL916 VSG916:VSH916 WCC916:WCD916 WLY916:WLZ916 WVU916:WVV916 JH915:JJ915 TD915:TF915 ACZ915:ADB915 AMV915:AMX915 AWR915:AWT915 BGN915:BGP915 BQJ915:BQL915 CAF915:CAH915 CKB915:CKD915 CTX915:CTZ915 DDT915:DDV915 DNP915:DNR915 DXL915:DXN915 EHH915:EHJ915 ERD915:ERF915 FAZ915:FBB915 FKV915:FKX915 FUR915:FUT915 GEN915:GEP915 GOJ915:GOL915 GYF915:GYH915 HIB915:HID915 HRX915:HRZ915 IBT915:IBV915 ILP915:ILR915 IVL915:IVN915 JFH915:JFJ915 JPD915:JPF915 JYZ915:JZB915 KIV915:KIX915 KSR915:KST915 LCN915:LCP915 LMJ915:LML915 LWF915:LWH915 MGB915:MGD915 MPX915:MPZ915 MZT915:MZV915 NJP915:NJR915 NTL915:NTN915 ODH915:ODJ915 OND915:ONF915 OWZ915:OXB915 PGV915:PGX915 PQR915:PQT915 QAN915:QAP915 QKJ915:QKL915 QUF915:QUH915 REB915:RED915 RNX915:RNZ915 RXT915:RXV915 SHP915:SHR915 SRL915:SRN915 TBH915:TBJ915 TLD915:TLF915 TUZ915:TVB915 UEV915:UEX915 UOR915:UOT915 M678 M674 L675:N675 N679:N687 N12:N144 N1072 N1190:N1414"/>
    <dataValidation type="list" allowBlank="1" showInputMessage="1" showErrorMessage="1" errorTitle="Información incorrecta" error="Seleccione una opción de la lista" promptTitle="Vigencias futuras" prompt="Seleccione la opción del desplegable" sqref="J367:J501 J639:J673 J1081:J1085 J150:J201 J212:J365 J12:J144 J679:J1016 J1018:J1079 J1099:J1414">
      <formula1>"SI,NO"</formula1>
    </dataValidation>
    <dataValidation errorStyle="information" allowBlank="1" showErrorMessage="1" promptTitle="Nombre responsable" prompt="Es el lider gestor de contratación de cada Dependencia" sqref="O836:O1066 ADC915:ADC916 O1074 O1082:O1083 O150:O178 O829:O834 O1086:O1098 AWU915:AWU916 AMY915:AMY916 O220:O314 JK915:JK916 O12:O144 O1190:O1414 O323:O365 BGQ915:BGQ916 O367:O501 O756:O820 TG915:TG916 O639:O672 WVW915:WVW916 WMA915:WMA916 WCE915:WCE916 VSI915:VSI916 VIM915:VIM916 UYQ915:UYQ916 UOU915:UOU916 UEY915:UEY916 TVC915:TVC916 TLG915:TLG916 TBK915:TBK916 SRO915:SRO916 SHS915:SHS916 RXW915:RXW916 ROA915:ROA916 REE915:REE916 QUI915:QUI916 QKM915:QKM916 QAQ915:QAQ916 PQU915:PQU916 PGY915:PGY916 OXC915:OXC916 ONG915:ONG916 ODK915:ODK916 NTO915:NTO916 NJS915:NJS916 MZW915:MZW916 MQA915:MQA916 MGE915:MGE916 LWI915:LWI916 LMM915:LMM916 LCQ915:LCQ916 KSU915:KSU916 KIY915:KIY916 JZC915:JZC916 JPG915:JPG916 JFK915:JFK916 IVO915:IVO916 ILS915:ILS916 IBW915:IBW916 HSA915:HSA916 HIE915:HIE916 GYI915:GYI916 GOM915:GOM916 GEQ915:GEQ916 FUU915:FUU916 FKY915:FKY916 FBC915:FBC916 ERG915:ERG916 EHK915:EHK916 DXO915:DXO916 DNS915:DNS916 DDW915:DDW916 CUA915:CUA916 CKE915:CKE916 CAI915:CAI916 BQM915:BQM916 O679:O687 O675 O754 O752 O690:O750 O1072"/>
    <dataValidation allowBlank="1" showErrorMessage="1" promptTitle="Funciones del super e interven" prompt="Escriba las funciones que realiza la supervisión y/o interventoría separadas por , _x000a_Técnica_x000a_Jurídica_x000a_Administrativa_x000a_Contable y/o financiera_x000a_Coordinación" sqref="AD1212:AD1214 AH952:AH985 AH582:AH592 AH595 AG1247:AG1414 AH507:AH517 AH132:AH140 AB732 AH150:AH179 AH521:AH578 AH1028:AH1037 AH930:AH950 AH1311:AH1346 AH502:AH503 AG281:AH291 AI518:AI520 AB739 AG733:AG738 AB749:AB750 AF752 AG690:AG731 AG740:AG748 AG12:AG149 AG751 AG836:AG1079 AG753:AG828 AG1081:AG1098 AE145:AE149 AH185:AH202 AG188:AG277 AG295:AH295 AH220:AH277 AG502:AG665 AG1190:AG1207 AD1208:AD1209 AD1246 AD1248 AD1228:AD1229 AG1243:AG1245 AD1231 AD1234:AD1241 AG1228:AG1241 AD1219:AD1221 AG1213:AG1219"/>
    <dataValidation type="list" allowBlank="1" showInputMessage="1" showErrorMessage="1" errorTitle="Información incorrecta" error="Favor seleccione una de las opciones de la lista" promptTitle="Vigencias futuras" prompt="Seleccione el estado de las vigencias futuras" sqref="I820 K1194:K1196 K1081:K1085 K639:K673 K1198:K1414 K12:K144 K150:K206 K209:K365 K367:K501 K679:K1078 K1099:K1189">
      <formula1>VIGENCIAS</formula1>
    </dataValidation>
    <dataValidation type="custom"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U708 U732 U739 Y355:Y356 U749:U750 U717 AA12:AA1526">
      <formula1>""</formula1>
    </dataValidation>
    <dataValidation allowBlank="1" showInputMessage="1" showErrorMessage="1" promptTitle="Funciones del super e interven" prompt="Escriba las funciones que realiza la supervisión y/o interventoría separadas por , _x000a_Técnica_x000a_Jurídica_x000a_Administrativa_x000a_Contable y/o financiera_x000a_Coordinación" sqref="AG829:AG835 AH504:AH506 AH518:AH520 AK522:AK649 AD675:AD678 AG666:AG677 AH579:AH581 AH593:AH594 AG679:AG684 WWL915 JZ915 TV915 ADR915 ANN915 AXJ915 BHF915 BRB915 CAX915 CKT915 CUP915 DEL915 DOH915 DYD915 EHZ915 ERV915 FBR915 FLN915 FVJ915 GFF915 GPB915 GYX915 HIT915 HSP915 ICL915 IMH915 IWD915 JFZ915 JPV915 JZR915 KJN915 KTJ915 LDF915 LNB915 LWX915 MGT915 MQP915 NAL915 NKH915 NUD915 ODZ915 ONV915 OXR915 PHN915 PRJ915 QBF915 QLB915 QUX915 RET915 ROP915 RYL915 SIH915 SSD915 TBZ915 TLV915 TVR915 UFN915 UPJ915 UZF915 VJB915 VSX915 WCT915 WMP915 AG689 AG278:AH280 AG292:AH294 AK296:AK501 AG1099:AG1182 AG1186:AG1189 AG1210 AG1220 AG1242"/>
    <dataValidation type="list" allowBlank="1" showInputMessage="1" showErrorMessage="1" errorTitle="Error" error="Inserte el estado del contrato" promptTitle="Estado del Contrato" prompt="Inserte el estado del Contrato" sqref="AC1237:AC1245 AC772:AC779 AC754:AC758 AC1230:AC1235 AC719:AC731 AC796:AC813 AC709:AC717 AC764:AC768 AC733:AC740 AC829 AC831:AC835 AC690:AC707 AC762 AC642 AC672:AC674 AC1190:AC1193 AC1196:AC1207 AC1210:AC1211 AC1222:AC1227 AC1247 AC1215:AC1219">
      <formula1>EstadoContrato</formula1>
    </dataValidation>
    <dataValidation type="decimal" operator="greaterThanOrEqual" allowBlank="1" showInputMessage="1" showErrorMessage="1" sqref="VIF915:VIG915 H666:I666 H145:I149 WBX915:WBY915 WLT915:WLU915 JD915:JE915 H675:I675 UYJ915:UYK915 VSB915:VSC915 H829:I835 H668:I671 I1089:I1090 I1095 H1087:H1098 WVP915:WVQ915 H292:I294 SZ915:TA915 ACV915:ACW915 AMR915:AMS915 AWN915:AWO915 BGJ915:BGK915 BQF915:BQG915 CAB915:CAC915 CJX915:CJY915 CTT915:CTU915 DDP915:DDQ915 DNL915:DNM915 DXH915:DXI915 EHD915:EHE915 EQZ915:ERA915 FAV915:FAW915 FKR915:FKS915 FUN915:FUO915 GEJ915:GEK915 GOF915:GOG915 GYB915:GYC915 HHX915:HHY915 HRT915:HRU915 IBP915:IBQ915 ILL915:ILM915 IVH915:IVI915 JFD915:JFE915 JOZ915:JPA915 JYV915:JYW915 KIR915:KIS915 KSN915:KSO915 LCJ915:LCK915 LMF915:LMG915 LWB915:LWC915 MFX915:MFY915 MPT915:MPU915 MZP915:MZQ915 NJL915:NJM915 NTH915:NTI915 ODD915:ODE915 OMZ915:ONA915 OWV915:OWW915 PGR915:PGS915 PQN915:PQO915 QAJ915:QAK915 QKF915:QKG915 QUB915:QUC915 RDX915:RDY915 RNT915:RNU915 RXP915:RXQ915 SHL915:SHM915 SRH915:SRI915 TBD915:TBE915 TKZ915:TLA915 TUV915:TUW915 UER915:UES915 UON915:UOO915 H643 H680:I684">
      <formula1>0</formula1>
    </dataValidation>
    <dataValidation allowBlank="1" showErrorMessage="1" errorTitle="Información incorrecta" error="Favor seleccione el mes de la lista" promptTitle="Fecha estimada inicio" prompt="Ingrese el mes estimado de inicio de proceso_x000a_1 Enero     7 Julio_x000a_2 Febrero  8 Agosto_x000a_3 Marzo     9 Septiembre_x000a_4 Abril       10 Octubre_x000a_5 Mayo     11 Noviembre_x000a_6 Junio     12 Diciembre" sqref="UYE915 VIA915 C1087:C1088 C842 WBS915 WLO915 WVK915 C279 C149 VRW915 AB149 C1090 T1089 C292:C295 T1097 IY915 SU915 ACQ915 AMM915 AWI915 BGE915 BQA915 BZW915 CJS915 CTO915 DDK915 DNG915 DXC915 EGY915 EQU915 FAQ915 FKM915 FUI915 GEE915 GOA915 GXW915 HHS915 HRO915 IBK915 ILG915 IVC915 JEY915 JOU915 JYQ915 KIM915 KSI915 LCE915 LMA915 LVW915 MFS915 MPO915 MZK915 NJG915 NTC915 OCY915 OMU915 OWQ915 PGM915 PQI915 QAE915 QKA915 QTW915 RDS915 RNO915 RXK915 SHG915 SRC915 TAY915 TKU915 TUQ915 UEM915 UOI915 C675 C669:C670 C672 C830 U1098 C1097:C1098 T1094"/>
    <dataValidation type="date" operator="greaterThan" allowBlank="1" showInputMessage="1" showErrorMessage="1" errorTitle="Información incorrecta" error="Ingrese la fecha posterior al 1 enero 2016" promptTitle="Fecha de aprobación" prompt="Ingrese la fecha de aprobación del Estudio Previo en Comité o Consejo de Gobierno" sqref="X836:X839 X842 WWF915 X145:X149 JT915 TP915 ADL915 ANH915 AXD915 BGZ915 BQV915 CAR915 CKN915 CUJ915 DEF915 DOB915 DXX915 EHT915 ERP915 FBL915 FLH915 FVD915 GEZ915 GOV915 GYR915 HIN915 HSJ915 ICF915 IMB915 IVX915 JFT915 JPP915 JZL915 KJH915 KTD915 LCZ915 LMV915 LWR915 MGN915 MQJ915 NAF915 NKB915 NTX915 ODT915 ONP915 OXL915 PHH915 PRD915 QAZ915 QKV915 QUR915 REN915 ROJ915 RYF915 SIB915 SRX915 TBT915 TLP915 TVL915 UFH915 UPD915 UYZ915 VIV915 VSR915 WCN915 WMJ915 X675 X820 X1195:X1205">
      <formula1>42370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99:AF1182 VSW915 AC675:AC678 AF675:AF677 AF1186:AF1189 WCS915 WMO915 WWK915 JY915 TU915 ADQ915 ANM915 AXI915 BHE915 BRA915 CAW915 CKS915 CUO915 DEK915 DOG915 DYC915 EHY915 ERU915 FBQ915 FLM915 FVI915 GFE915 GPA915 GYW915 HIS915 HSO915 ICK915 IMG915 IWC915 JFY915 JPU915 JZQ915 KJM915 KTI915 LDE915 LNA915 LWW915 MGS915 MQO915 NAK915 NKG915 NUC915 ODY915 ONU915 OXQ915 PHM915 PRI915 QBE915 QLA915 QUW915 RES915 ROO915 RYK915 SIG915 SSC915 TBY915 TLU915 TVQ915 UFM915 UPI915 UZE915 VJA915">
      <formula1>$AS$2:$AS$5</formula1>
    </dataValidation>
    <dataValidation errorStyle="information" allowBlank="1" showInputMessage="1" showErrorMessage="1" promptTitle="Nombre responsable" prompt="Es el lider gestor de contratación de cada Dependencia" sqref="S1094 S1086 L145:L149 S1098 AE1221 AE1223 AE1226:AE1227 AE1246 AE1208:AE1212"/>
    <dataValidation allowBlank="1" showErrorMessage="1" promptTitle="PEP" prompt="Código PEP_x000a_Este código  permite relacionar el Plan de Adquisiciones con el informe de Ejecución Presupuestal de Hacienda y hacer un mejor análisis de la información." sqref="S1095:S1097 S369:S501 S220:S291 S295:S365 S367 S145:S148 S643 S1087:S1093"/>
    <dataValidation type="whole" operator="greaterThanOrEqual" allowBlank="1" showInputMessage="1" showErrorMessage="1" sqref="D292:D297 D1087:D1098 I1096:I1098 D1220:D1221 D145:D149 IZ915:IZ917 I1091:I1094 D336:D354 D357:D364 D374 D378:D402 D315:D322 WVL915:WVL917 WLP915:WLP917 WBT915:WBT917 VRX915:VRX917 VIB915:VIB917 UYF915:UYF917 UOJ915:UOJ917 UEN915:UEN917 TUR915:TUR917 TKV915:TKV917 TAZ915:TAZ917 SRD915:SRD917 SHH915:SHH917 RXL915:RXL917 RNP915:RNP917 RDT915:RDT917 QTX915:QTX917 QKB915:QKB917 QAF915:QAF917 PQJ915:PQJ917 PGN915:PGN917 OWR915:OWR917 OMV915:OMV917 OCZ915:OCZ917 NTD915:NTD917 NJH915:NJH917 MZL915:MZL917 MPP915:MPP917 MFT915:MFT917 LVX915:LVX917 LMB915:LMB917 LCF915:LCF917 KSJ915:KSJ917 KIN915:KIN917 JYR915:JYR917 JOV915:JOV917 JEZ915:JEZ917 IVD915:IVD917 ILH915:ILH917 IBL915:IBL917 HRP915:HRP917 HHT915:HHT917 GXX915:GXX917 GOB915:GOB917 GEF915:GEF917 FUJ915:FUJ917 FKN915:FKN917 FAR915:FAR917 EQV915:EQV917 EGZ915:EGZ917 DXD915:DXD917 DNH915:DNH917 DDL915:DDL917 CTP915:CTP917 CJT915:CJT917 BZX915:BZX917 BQB915:BQB917 BGF915:BGF917 AWJ915:AWJ917 AMN915:AMN917 ACR915:ACR917 SV915:SV917 I1087:I1088 D675:D689 D666:D672 D1215 D1212 D1248 D1246 D1217:D1218 D1228:D1244">
      <formula1>0</formula1>
    </dataValidation>
    <dataValidation type="textLength" allowBlank="1" showInputMessage="1" showErrorMessage="1" error="Ingrese el nombre de la actividad que no exceda los 40 carácteres" sqref="U186 U182 U184 I1175 U1099:U1189">
      <formula1>0</formula1>
      <formula2>40</formula2>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95 AF673 AF1093">
      <formula1>$AS$2:$AS$6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601:AJ630 AJ522:AJ562 AJ586:AJ599 AJ375:AJ404 AJ362:AJ373 AJ434:AJ501 AJ296:AJ348">
      <formula1>TIPOSUPER</formula1>
    </dataValidation>
    <dataValidation allowBlank="1" showInputMessage="1" showErrorMessage="1" promptTitle="Ubicación" prompt="Verificar opciones en la hoja &quot;Datos&quot;" sqref="R1172:R1173 R1101"/>
    <dataValidation type="list" allowBlank="1" showInputMessage="1" showErrorMessage="1" promptTitle="Dependencia" prompt="Seleccione la dependencia" sqref="A1194:A1207">
      <formula1>MUJERES</formula1>
    </dataValidation>
    <dataValidation type="list" allowBlank="1" showInputMessage="1" showErrorMessage="1" promptTitle="Dependencia" prompt="Seleccione la dependencia" sqref="A1190:A1193">
      <formula1>secretaira</formula1>
    </dataValidation>
    <dataValidation type="list" allowBlank="1" showInputMessage="1" showErrorMessage="1" sqref="SS915:SS917 IW915:IW917 WVI915:WVI917 WLM915:WLM917 WBQ915:WBQ917 VRU915:VRU917 VHY915:VHY917 UYC915:UYC917 UOG915:UOG917 UEK915:UEK917 TUO915:TUO917 TKS915:TKS917 TAW915:TAW917 SRA915:SRA917 SHE915:SHE917 RXI915:RXI917 RNM915:RNM917 RDQ915:RDQ917 QTU915:QTU917 QJY915:QJY917 QAC915:QAC917 PQG915:PQG917 PGK915:PGK917 OWO915:OWO917 OMS915:OMS917 OCW915:OCW917 NTA915:NTA917 NJE915:NJE917 MZI915:MZI917 MPM915:MPM917 MFQ915:MFQ917 LVU915:LVU917 LLY915:LLY917 LCC915:LCC917 KSG915:KSG917 KIK915:KIK917 JYO915:JYO917 JOS915:JOS917 JEW915:JEW917 IVA915:IVA917 ILE915:ILE917 IBI915:IBI917 HRM915:HRM917 HHQ915:HHQ917 GXU915:GXU917 GNY915:GNY917 GEC915:GEC917 FUG915:FUG917 FKK915:FKK917 FAO915:FAO917 EQS915:EQS917 EGW915:EGW917 DXA915:DXA917 DNE915:DNE917 DDI915:DDI917 CTM915:CTM917 CJQ915:CJQ917 BZU915:BZU917 BPY915:BPY917 BGC915:BGC917 AWG915:AWG917 AMK915:AMK917 ACO915:ACO917 A675:A678">
      <formula1>$AO$2:$AO$5</formula1>
    </dataValidation>
    <dataValidation type="date" operator="greaterThan" allowBlank="1" showInputMessage="1" showErrorMessage="1" errorTitle="Fecha no válida" error="Favor ingresar una fecha posterior al 01/01/2014" sqref="W739 W749:W750 AC150:AC187 W732">
      <formula1>41640</formula1>
    </dataValidation>
    <dataValidation type="list" allowBlank="1" showErrorMessage="1" errorTitle="Información incorrecta" error="Seleccione una opción de la lista" promptTitle="Vigencias futuras" prompt="Seleccione SI o NO según el caso" sqref="J674:J678 J145:J149 WVR915 JF915 TB915 ACX915 AMT915 AWP915 BGL915 BQH915 CAD915 CJZ915 CTV915 DDR915 DNN915 DXJ915 EHF915 ERB915 FAX915 FKT915 FUP915 GEL915 GOH915 GYD915 HHZ915 HRV915 IBR915 ILN915 IVJ915 JFF915 JPB915 JYX915 KIT915 KSP915 LCL915 LMH915 LWD915 MFZ915 MPV915 MZR915 NJN915 NTJ915 ODF915 ONB915 OWX915 PGT915 PQP915 QAL915 QKH915 QUD915 RDZ915 RNV915 RXR915 SHN915 SRJ915 TBF915 TLB915 TUX915 UET915 UOP915 UYL915 VIH915 VSD915 WBZ915 WLV915 J1087:J1098">
      <formula1>"SI,NO"</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6:AF149">
      <formula1>$F$332:$F$336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95 AF198">
      <formula1>#REF!</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675 JG915 TC915 ACY915 AMU915 AWQ915 BGM915 BQI915 CAE915 CKA915 CTW915 DDS915 DNO915 DXK915 EHG915 ERC915 FAY915 FKU915 FUQ915 GEM915 GOI915 GYE915 HIA915 HRW915 IBS915 ILO915 IVK915 JFG915 JPC915 JYY915 KIU915 KSQ915 LCM915 LMI915 LWE915 MGA915 MPW915 MZS915 NJO915 NTK915 ODG915 ONC915 OWY915 PGU915 PQQ915 QAM915 QKI915 QUE915 REA915 RNW915 RXS915 SHO915 SRK915 TBG915 TLC915 TUY915 UEU915 UOQ915 UYM915 VII915 VSE915 WCA915 WLW915 WVS915 K145:K149">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563:AJ585 AJ631:AJ649">
      <formula1>$F$540:$F$544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600">
      <formula1>$F$413:$F$417</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502:G638">
      <formula1>$AQ$3:$AQ$6</formula1>
    </dataValidation>
    <dataValidation type="list" allowBlank="1" showErrorMessage="1" errorTitle="Información incorrecta" error="Favor seleccione una opción de la lista" sqref="JB915:JB917 WLR915:WLR917 WBV915:WBV917 VRZ915:VRZ917 VID915:VID917 UYH915:UYH917 UOL915:UOL917 UEP915:UEP917 TUT915:TUT917 TKX915:TKX917 TBB915:TBB917 SRF915:SRF917 SHJ915:SHJ917 RXN915:RXN917 RNR915:RNR917 RDV915:RDV917 QTZ915:QTZ917 QKD915:QKD917 QAH915:QAH917 PQL915:PQL917 PGP915:PGP917 OWT915:OWT917 OMX915:OMX917 ODB915:ODB917 NTF915:NTF917 NJJ915:NJJ917 MZN915:MZN917 MPR915:MPR917 MFV915:MFV917 LVZ915:LVZ917 LMD915:LMD917 LCH915:LCH917 KSL915:KSL917 KIP915:KIP917 JYT915:JYT917 JOX915:JOX917 JFB915:JFB917 IVF915:IVF917 ILJ915:ILJ917 IBN915:IBN917 HRR915:HRR917 HHV915:HHV917 GXZ915:GXZ917 GOD915:GOD917 GEH915:GEH917 FUL915:FUL917 FKP915:FKP917 FAT915:FAT917 EQX915:EQX917 EHB915:EHB917 DXF915:DXF917 DNJ915:DNJ917 DDN915:DDN917 CTR915:CTR917 CJV915:CJV917 BZZ915:BZZ917 BQD915:BQD917 BGH915:BGH917 AWL915:AWL917 AMP915:AMP917 ACT915:ACT917 SX915:SX917 WVN915:WVN917 F502:F638">
      <formula1>#REF!</formula1>
    </dataValidation>
    <dataValidation type="list" allowBlank="1" showInputMessage="1" showErrorMessage="1" errorTitle="Información incorrecta" error="Favor seleccione una de las opciones de la lista" promptTitle="Vigencias futuras" prompt="Seleccione el estado de las vigencias futuras" sqref="K1197 K1190:K1193">
      <formula1>gobernacion</formula1>
    </dataValidation>
    <dataValidation type="list" allowBlank="1" showInputMessage="1" showErrorMessage="1" errorTitle="Información incorrecta" error="Favor seleccione una opción de la lista" promptTitle="Modalidad de selección" prompt="Seleccione la modalidad de selección del contratista" sqref="F661">
      <formula1>ll</formula1>
    </dataValidation>
    <dataValidation type="list" allowBlank="1" showInputMessage="1" showErrorMessage="1" errorTitle="Información incorrecta" error="Favor seleccione una opción de la lista" promptTitle="Modalidad de selección" prompt="Seleccione la modalidad de selección del contratista" sqref="F659">
      <formula1>l</formula1>
    </dataValidation>
    <dataValidation type="list" allowBlank="1" showInputMessage="1" showErrorMessage="1" sqref="TH915:TH916 P675:P676 AMZ915:AMZ916 AWV915:AWV916 BGR915:BGR916 BQN915:BQN916 CAJ915:CAJ916 CKF915:CKF916 CUB915:CUB916 DDX915:DDX916 DNT915:DNT916 DXP915:DXP916 EHL915:EHL916 ERH915:ERH916 FBD915:FBD916 FKZ915:FKZ916 FUV915:FUV916 GER915:GER916 GON915:GON916 GYJ915:GYJ916 HIF915:HIF916 HSB915:HSB916 IBX915:IBX916 ILT915:ILT916 IVP915:IVP916 JFL915:JFL916 JPH915:JPH916 JZD915:JZD916 KIZ915:KIZ916 KSV915:KSV916 LCR915:LCR916 LMN915:LMN916 LWJ915:LWJ916 MGF915:MGF916 MQB915:MQB916 MZX915:MZX916 NJT915:NJT916 NTP915:NTP916 ODL915:ODL916 ONH915:ONH916 OXD915:OXD916 PGZ915:PGZ916 PQV915:PQV916 QAR915:QAR916 QKN915:QKN916 QUJ915:QUJ916 REF915:REF916 ROB915:ROB916 RXX915:RXX916 SHT915:SHT916 SRP915:SRP916 TBL915:TBL916 TLH915:TLH916 TVD915:TVD916 UEZ915:UEZ916 UOV915:UOV916 UYR915:UYR916 VIN915:VIN916 VSJ915:VSJ916 WCF915:WCF916 WMB915:WMB916 WVX915:WVX916 ADD915:ADD916 JL915:JL916">
      <formula1>$AS$6:$AS$45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WLS915:WLS917 WBW915:WBW917 VSA915:VSA917 VIE915:VIE917 UYI915:UYI917 UOM915:UOM917 UEQ915:UEQ917 TUU915:TUU917 TKY915:TKY917 TBC915:TBC917 SRG915:SRG917 SHK915:SHK917 RXO915:RXO917 RNS915:RNS917 RDW915:RDW917 QUA915:QUA917 QKE915:QKE917 QAI915:QAI917 PQM915:PQM917 PGQ915:PGQ917 OWU915:OWU917 OMY915:OMY917 ODC915:ODC917 NTG915:NTG917 NJK915:NJK917 MZO915:MZO917 MPS915:MPS917 MFW915:MFW917 LWA915:LWA917 LME915:LME917 LCI915:LCI917 KSM915:KSM917 KIQ915:KIQ917 JYU915:JYU917 JOY915:JOY917 JFC915:JFC917 IVG915:IVG917 ILK915:ILK917 IBO915:IBO917 HRS915:HRS917 HHW915:HHW917 GYA915:GYA917 GOE915:GOE917 GEI915:GEI917 FUM915:FUM917 FKQ915:FKQ917 FAU915:FAU917 EQY915:EQY917 EHC915:EHC917 DXG915:DXG917 DNK915:DNK917 DDO915:DDO917 CTS915:CTS917 CJW915:CJW917 CAA915:CAA917 BQE915:BQE917 BGI915:BGI917 AWM915:AWM917 AMQ915:AMQ917 ACU915:ACU917 SY915:SY917 JC915:JC917 WVO915:WVO917 G675:G678">
      <formula1>$AQ$2:$AQ$5</formula1>
    </dataValidation>
    <dataValidation allowBlank="1" showInputMessage="1" showErrorMessage="1" prompt="0%      Cuando no ha comenzado el proceso _x000a_33%    Cuando se tiene Estudios Previos aprobados según el Acta de Comité o de Consejo de Gobierno._x000a_66%    Si ya fue adjudicado_x000a_100%  Cuando el proceso se encuentre en ejecución y ya exista contrato." sqref="JW915 TS915 ADO915 ANK915 AXG915 BHC915 BQY915 CAU915 CKQ915 CUM915 DEI915 DOE915 DYA915 EHW915 ERS915 FBO915 FLK915 FVG915 GFC915 GOY915 GYU915 HIQ915 HSM915 ICI915 IME915 IWA915 JFW915 JPS915 JZO915 KJK915 KTG915 LDC915 LMY915 LWU915 MGQ915 MQM915 NAI915 NKE915 NUA915 ODW915 ONS915 OXO915 PHK915 PRG915 QBC915 QKY915 QUU915 REQ915 ROM915 RYI915 SIE915 SSA915 TBW915 TLS915 TVO915 UFK915 UPG915 UZC915 VIY915 VSU915 WCQ915 WMM915 WWI915 AB145:AB148"/>
    <dataValidation type="list" allowBlank="1" showInputMessage="1" showErrorMessage="1" sqref="P673:P674">
      <formula1>#REF!</formula1>
    </dataValidation>
    <dataValidation type="list" allowBlank="1" showInputMessage="1" showErrorMessage="1" sqref="AY975">
      <formula1>"Subsecretaría Logística,Subsecretaría Logística - Almacén,Imprenta,Seguridad,Subsecretaría Jurídica,Casa Fiscal de Antioquia,Servicios Generales,Gestión Documental"</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29:AF835">
      <formula1>$F$326:$F$330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AF125">
      <formula1>$F$434:$F$438</formula1>
    </dataValidation>
    <dataValidation type="list" allowBlank="1" showInputMessage="1" showErrorMessage="1" sqref="A145:A149">
      <formula1>$AP$2:$AP$17</formula1>
    </dataValidation>
    <dataValidation type="list" allowBlank="1" showInputMessage="1" showErrorMessage="1" sqref="P145:P149">
      <formula1>$AT$8:$AT$127</formula1>
    </dataValidation>
    <dataValidation type="list" allowBlank="1" showErrorMessage="1" errorTitle="Información incorrecta" error="Favor seleccione una opción de la lista" sqref="F145:F149">
      <formula1>$AR$9:$AR$18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D145:AD149">
      <formula1>$AT$2:$AT$5</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45:G149">
      <formula1>$AR$2:$AR$5</formula1>
    </dataValidation>
    <dataValidation type="list" allowBlank="1" showInputMessage="1" showErrorMessage="1" errorTitle="Modalidad y causal" error="Seleccione la modalidad con la respectiva causal de selección de contratista" sqref="F150:F187 F744:F745 F771 F742 F718 F751">
      <formula1>MODSELECCION</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G150:AG187 AF1190:AF1193">
      <formula1>$F$354:$F$358</formula1>
    </dataValidation>
    <dataValidation type="list" allowBlank="1" showInputMessage="1" showErrorMessage="1" sqref="S183">
      <formula1>XFB$570:XFB$600</formula1>
    </dataValidation>
    <dataValidation type="list" allowBlank="1" showInputMessage="1" showErrorMessage="1" sqref="R183">
      <formula1>XFC$570:XFC$600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94">
      <formula1>$F$365:$F$369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18:AF219">
      <formula1>$G$352:$G$356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15">
      <formula1>$G$348:$G$352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16:AF217">
      <formula1>$G$341:$G$345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14">
      <formula1>$G$343:$G$347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12">
      <formula1>$G$345:$G$349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02:AF211 AF188:AF191">
      <formula1>$G$372:$G$376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96:AF197 AF192:AF193 AF213 AF199:AF201">
      <formula1>$G$347:$G$351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92:AF294">
      <formula1>$F$467:$F$471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220:AF291 AF295">
      <formula1>$F$384:$F$388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405:AJ433 AJ349:AJ361 AG355:AH356">
      <formula1>$F$563:$F$567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J374">
      <formula1>$F$435:$F$439</formula1>
    </dataValidation>
    <dataValidation type="list" allowBlank="1" showInputMessage="1" showErrorMessage="1" sqref="P292:P294">
      <formula1>$AR$162:$AR$281</formula1>
    </dataValidation>
    <dataValidation type="list" allowBlank="1" showInputMessage="1" showErrorMessage="1" sqref="P279">
      <formula1>$AS$81:$AS$198</formula1>
    </dataValidation>
    <dataValidation type="list" allowBlank="1" showInputMessage="1" showErrorMessage="1" sqref="P220:P276 P280:P291 P295">
      <formula1>$AS$81:$AS$193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502:AF638">
      <formula1>$F$201:$F$205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60">
      <formula1>$F$360:$F$364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39:AF659 AF661:AF665">
      <formula1>$F$340:$F$344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72">
      <formula1>$F$289:$F$293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69">
      <formula1>$F$297:$F$301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74">
      <formula1>$F$295:$F$299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79:AF684 AF689">
      <formula1>$F$255:$F$259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66:AF668 AF670:AF671">
      <formula1>$F$299:$F$303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690:AF707 AF751 AF753:AF779 AF740:AF748 AF727:AF729 AF721:AF725 AF731 AF709:AF719 AF733:AF738">
      <formula1>$F$404:$F$408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E752">
      <formula1>$F$411:$F$415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08 AF720">
      <formula1>$F$406:$F$410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26 AF730">
      <formula1>$F$405:$F$409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780:AF813">
      <formula1>$F$348:$F$352</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14:AF819">
      <formula1>$F$323:$F$327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36:AF843">
      <formula1>$F$321:$F$325</formula1>
    </dataValidation>
    <dataValidation allowBlank="1" showErrorMessage="1" errorTitle="Información incorrecta" error="Favor seleccione una de las opciones de la lista" promptTitle="Vigencias futuras" prompt="Seleccione con base en lo siguiente:_x000a_0 NA_x000a_1 No solicitadas_x000a_2 Solicitadas_x000a_3 Aprobadas" sqref="L830"/>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24">
      <formula1>$E$321:$E$325</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20:AF823 AF825:AF828">
      <formula1>$F$324:$F$328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844:AF1014">
      <formula1>$F$487:$F$491</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5">
      <formula1>$F$353:$F$357</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16:AF1064">
      <formula1>$F$356:$F$360</formula1>
    </dataValidation>
    <dataValidation type="list" allowBlank="1" showInputMessage="1" showErrorMessage="1" sqref="Q1072:R1072">
      <formula1>OFFSET(V$549,MATCH(R$5,U$549:U$1143,0) - 1, 0, COUNTIF(U$549:U$1143, R$5), 1)</formula1>
    </dataValidation>
    <dataValidation type="list" allowBlank="1" showInputMessage="1" showErrorMessage="1" sqref="R1066 Q1065">
      <formula1>OFFSET(V$544,MATCH(R$5,U$544:U$1138,0) - 1, 0, COUNTIF(U$544:U$1138, R$5), 1)</formula1>
    </dataValidation>
    <dataValidation operator="greaterThanOrEqual" allowBlank="1" showInputMessage="1" showErrorMessage="1" promptTitle="Valor" prompt="Digite el valor sin &quot;.&quot; y &quot;,&quot;" sqref="I1082:I1083"/>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82:AF1083">
      <formula1>$F$2519:$F$2523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84:AF1085 AF1065:AF1081 AF1246:AF1247 AF1226:AF1227 AF1210:AF1212 AF1242 AF1220:AF1221">
      <formula1>#REF!</formula1>
    </dataValidation>
    <dataValidation type="list" allowBlank="1" showInputMessage="1" showErrorMessage="1" sqref="A1090">
      <formula1>$AL$2:$AL$38</formula1>
    </dataValidation>
    <dataValidation type="list" allowBlank="1" showInputMessage="1" showErrorMessage="1" sqref="A1093:A1096 A1089 A1086:A1087">
      <formula1>$AL$2:$AL$26</formula1>
    </dataValidation>
    <dataValidation type="list" allowBlank="1" showInputMessage="1" showErrorMessage="1" sqref="A1097:A1098 A1091:A1092 A1088">
      <formula1>$AL$2:$AL$32</formula1>
    </dataValidation>
    <dataValidation type="list" allowBlank="1" showInputMessage="1" showErrorMessage="1" sqref="P1097 P1088:P1089 P1091:P1095">
      <formula1>$AP$11:$AP$120</formula1>
    </dataValidation>
    <dataValidation type="list" allowBlank="1" showInputMessage="1" showErrorMessage="1" sqref="P1098 P1096 P1086:P1087">
      <formula1>$AP$11:$AP$114</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087:K1089 K1096:K1098 K1091:K1092 K1094">
      <formula1>$AN$12:$AN$18</formula1>
    </dataValidation>
    <dataValidation type="list" allowBlank="1" showErrorMessage="1" errorTitle="Información incorrecta" error="Favor seleccione una de las opciones de la lista" promptTitle="Fuente de recursos" prompt="Seleccione con base en lo siguiente:_x000a_0 Recursos propios_x000a_1 Presupuesto entidad nacional_x000a_2 Regalías_x000a_3 Recursos del crédito_x000a_4 SGP" sqref="G1087:G1098">
      <formula1>$AN$2:$AN$6</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094 AF1086:AF1092 AF1096:AF1098">
      <formula1>$AP$2:$AP$6</formula1>
    </dataValidation>
    <dataValidation type="list" allowBlank="1" showErrorMessage="1" errorTitle="Información incorrecta" error="Favor seleccione una de las opciones de la lista" promptTitle="Vigencias futuras" prompt="Seleccione con base en lo siguiente:_x000a_0 NA_x000a_1 No solicitadas_x000a_2 Solicitadas_x000a_3 Aprobadas" sqref="K1090">
      <formula1>#REF!</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95:AF1207">
      <formula1>$F$325:$F$329</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194">
      <formula1>$F$334:$F$338</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13:AF1219">
      <formula1>$F$329:$F$333</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28:AF1235">
      <formula1>$F$310:$F$314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43:AF1245">
      <formula1>$F$290:$F$294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48 AF1236:AF1241">
      <formula1>$F$276:$F$280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22:AF1225">
      <formula1>$F$316:$F$320</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08:AF1209">
      <formula1>$F$260:$F$264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405:AF1414">
      <formula1>$F$320:$F$324</formula1>
    </dataValidation>
    <dataValidation type="list" allowBlank="1" showErrorMessage="1" errorTitle="Información incorrecta" error="Favor seleccione una de las opciones de la lista" promptTitle="Supervisión e interventoría" prompt="Seleccione la opción _x000a_Tipo A1: Interventoría Integral y supervisión_x000a_Tipo A2: Interventoría Técnica y supervisión_x000a_Tipo B1: Interventoría técnica _x000a_Tipo B2: Supervisión colegiada_x000a_Tipo C:  Supervisión" sqref="AF1249:AF1404">
      <formula1>$F$482:$F$486</formula1>
    </dataValidation>
  </dataValidations>
  <hyperlinks>
    <hyperlink ref="O125" r:id="rId1"/>
    <hyperlink ref="O88" r:id="rId2"/>
    <hyperlink ref="O89" r:id="rId3"/>
    <hyperlink ref="O90" r:id="rId4"/>
    <hyperlink ref="O91" r:id="rId5"/>
    <hyperlink ref="O92" r:id="rId6"/>
    <hyperlink ref="O93" r:id="rId7"/>
    <hyperlink ref="O94" r:id="rId8"/>
    <hyperlink ref="O95" r:id="rId9"/>
    <hyperlink ref="O96" r:id="rId10"/>
    <hyperlink ref="O97" r:id="rId11"/>
    <hyperlink ref="O98" r:id="rId12"/>
    <hyperlink ref="O99" r:id="rId13"/>
    <hyperlink ref="O100" r:id="rId14"/>
    <hyperlink ref="O101" r:id="rId15"/>
    <hyperlink ref="O102" r:id="rId16"/>
    <hyperlink ref="O103" r:id="rId17"/>
    <hyperlink ref="O104" r:id="rId18"/>
    <hyperlink ref="O105" r:id="rId19"/>
    <hyperlink ref="O106" r:id="rId20"/>
    <hyperlink ref="O107" r:id="rId21"/>
    <hyperlink ref="O108" r:id="rId22"/>
    <hyperlink ref="O109" r:id="rId23"/>
    <hyperlink ref="O110" r:id="rId24"/>
    <hyperlink ref="O111" r:id="rId25"/>
    <hyperlink ref="O112" r:id="rId26"/>
    <hyperlink ref="O113" r:id="rId27"/>
    <hyperlink ref="O114" r:id="rId28"/>
    <hyperlink ref="O115" r:id="rId29"/>
    <hyperlink ref="O116" r:id="rId30"/>
    <hyperlink ref="O117" r:id="rId31"/>
    <hyperlink ref="O118" r:id="rId32"/>
    <hyperlink ref="O119" r:id="rId33"/>
    <hyperlink ref="O120" r:id="rId34"/>
    <hyperlink ref="O121" r:id="rId35"/>
    <hyperlink ref="O122" r:id="rId36"/>
    <hyperlink ref="O123" r:id="rId37"/>
    <hyperlink ref="O127" r:id="rId38"/>
    <hyperlink ref="O128" r:id="rId39"/>
    <hyperlink ref="O126" r:id="rId40"/>
    <hyperlink ref="O129" r:id="rId41"/>
    <hyperlink ref="V128" r:id="rId42" display="https://www.contratos.gov.co/consultas/detalleProceso.do?numConstancia=17-15-7471975"/>
    <hyperlink ref="O139" r:id="rId43"/>
    <hyperlink ref="V139" r:id="rId44" display="https://www.contratos.gov.co/consultas/detalleProceso.do?numConstancia=18-9-441092"/>
    <hyperlink ref="O150" r:id="rId45"/>
    <hyperlink ref="O151" r:id="rId46"/>
    <hyperlink ref="O152" r:id="rId47"/>
    <hyperlink ref="O153" r:id="rId48"/>
    <hyperlink ref="O154" r:id="rId49"/>
    <hyperlink ref="O156" r:id="rId50" display="angela.ortega@antioquia.gov.co"/>
    <hyperlink ref="O155" r:id="rId51"/>
    <hyperlink ref="O157" r:id="rId52" display="angela.ortega@antioquia.gov.co"/>
    <hyperlink ref="O158" r:id="rId53" display="angela.ortega@antioquia.gov.co"/>
    <hyperlink ref="O159" r:id="rId54" display="angela.ortega@antioquia.gov.co"/>
    <hyperlink ref="O160" r:id="rId55" display="angela.ortega@antioquia.gov.co"/>
    <hyperlink ref="O161" r:id="rId56" display="angela.ortega@antioquia.gov.co"/>
    <hyperlink ref="O162" r:id="rId57" display="angela.ortega@antioquia.gov.co"/>
    <hyperlink ref="O163" r:id="rId58"/>
    <hyperlink ref="O164" r:id="rId59"/>
    <hyperlink ref="O165" r:id="rId60"/>
    <hyperlink ref="O167" r:id="rId61"/>
    <hyperlink ref="O168" r:id="rId62"/>
    <hyperlink ref="O169" r:id="rId63"/>
    <hyperlink ref="O171" r:id="rId64"/>
    <hyperlink ref="O172" r:id="rId65"/>
    <hyperlink ref="O173" r:id="rId66"/>
    <hyperlink ref="O175" r:id="rId67"/>
    <hyperlink ref="O176" r:id="rId68"/>
    <hyperlink ref="O177" r:id="rId69"/>
    <hyperlink ref="O174" r:id="rId70"/>
    <hyperlink ref="O178" r:id="rId71"/>
    <hyperlink ref="O179" r:id="rId72"/>
    <hyperlink ref="O180" r:id="rId73"/>
    <hyperlink ref="O181" r:id="rId74"/>
    <hyperlink ref="O182" r:id="rId75"/>
    <hyperlink ref="O183" r:id="rId76"/>
    <hyperlink ref="O185" r:id="rId77"/>
    <hyperlink ref="O184" r:id="rId78"/>
    <hyperlink ref="O186" r:id="rId79"/>
    <hyperlink ref="O187" r:id="rId80"/>
    <hyperlink ref="O198" r:id="rId81"/>
    <hyperlink ref="O190" r:id="rId82"/>
    <hyperlink ref="O189" r:id="rId83"/>
    <hyperlink ref="O188" r:id="rId84"/>
    <hyperlink ref="O192" r:id="rId85"/>
    <hyperlink ref="O193" r:id="rId86"/>
    <hyperlink ref="O194" r:id="rId87"/>
    <hyperlink ref="O195" r:id="rId88"/>
    <hyperlink ref="O196" r:id="rId89"/>
    <hyperlink ref="O197" r:id="rId90"/>
    <hyperlink ref="O199" r:id="rId91"/>
    <hyperlink ref="O200" r:id="rId92"/>
    <hyperlink ref="O201" r:id="rId93"/>
    <hyperlink ref="O202" r:id="rId94"/>
    <hyperlink ref="O203" r:id="rId95"/>
    <hyperlink ref="O204" r:id="rId96"/>
    <hyperlink ref="O205" r:id="rId97"/>
    <hyperlink ref="O206" r:id="rId98"/>
    <hyperlink ref="O207" r:id="rId99"/>
    <hyperlink ref="O208" r:id="rId100"/>
    <hyperlink ref="O209" r:id="rId101"/>
    <hyperlink ref="O210" r:id="rId102"/>
    <hyperlink ref="O211" r:id="rId103"/>
    <hyperlink ref="O212" r:id="rId104"/>
    <hyperlink ref="O213" r:id="rId105"/>
    <hyperlink ref="O214" r:id="rId106"/>
    <hyperlink ref="O215" r:id="rId107"/>
    <hyperlink ref="O216" r:id="rId108"/>
    <hyperlink ref="O191" r:id="rId109"/>
    <hyperlink ref="O218" r:id="rId110"/>
    <hyperlink ref="O217" r:id="rId111"/>
    <hyperlink ref="O219" r:id="rId112"/>
    <hyperlink ref="O337" r:id="rId113" display="Lucas.Jaramillo@antioquia.gov.co"/>
    <hyperlink ref="O338" r:id="rId114" display="dianapatricia.lopez@antioquia.gov.co_x000a_"/>
    <hyperlink ref="O339" r:id="rId115" display="dianapatricia.lopez@antioquia.gov.co_x000a_"/>
    <hyperlink ref="O340" r:id="rId116" display="dianapatricia.lopez@antioquia.gov.co_x000a_"/>
    <hyperlink ref="O297" r:id="rId117" display="dianapatricia.lopez@antioquia.gov.co_x000a_"/>
    <hyperlink ref="V297" r:id="rId118"/>
    <hyperlink ref="O312" r:id="rId119" display="dianapatricia.lopez@antioquia.gov.co_x000a_"/>
    <hyperlink ref="O313" r:id="rId120" display="dianapatricia.lopez@antioquia.gov.co_x000a_"/>
    <hyperlink ref="V312" r:id="rId121" display="https://www.contratos.gov.co/consultas/detalleProceso.do?numConstancia=17-15-7208339"/>
    <hyperlink ref="V313" r:id="rId122" display="https://www.contratos.gov.co/consultas/detalleProceso.do?numConstancia=17-13-7314786"/>
    <hyperlink ref="V314" r:id="rId123"/>
    <hyperlink ref="V315" r:id="rId124"/>
    <hyperlink ref="V328" r:id="rId125"/>
    <hyperlink ref="V329" r:id="rId126"/>
    <hyperlink ref="V325" r:id="rId127"/>
    <hyperlink ref="V326" r:id="rId128"/>
    <hyperlink ref="V327" r:id="rId129"/>
    <hyperlink ref="V330" r:id="rId130"/>
    <hyperlink ref="V333" r:id="rId131"/>
    <hyperlink ref="V332" r:id="rId132"/>
    <hyperlink ref="V323" r:id="rId133"/>
    <hyperlink ref="V331" r:id="rId134"/>
    <hyperlink ref="V324" r:id="rId135"/>
    <hyperlink ref="V334" r:id="rId136"/>
    <hyperlink ref="V335" r:id="rId137"/>
    <hyperlink ref="O336" r:id="rId138" display="dianapatricia.lopez@antioquia.gov.co_x000a_"/>
    <hyperlink ref="V316" r:id="rId139"/>
    <hyperlink ref="O364" r:id="rId140" display="Lucas.Jaramillo@antioquia.gov.co"/>
    <hyperlink ref="V298" r:id="rId141"/>
    <hyperlink ref="V299" r:id="rId142"/>
    <hyperlink ref="V300" r:id="rId143"/>
    <hyperlink ref="V301" r:id="rId144"/>
    <hyperlink ref="V302" r:id="rId145"/>
    <hyperlink ref="V303" r:id="rId146"/>
    <hyperlink ref="V304" r:id="rId147"/>
    <hyperlink ref="V305" r:id="rId148"/>
    <hyperlink ref="V306" r:id="rId149"/>
    <hyperlink ref="V307" r:id="rId150"/>
    <hyperlink ref="V309" r:id="rId151"/>
    <hyperlink ref="V310" r:id="rId152"/>
    <hyperlink ref="V375" r:id="rId153"/>
    <hyperlink ref="O374" r:id="rId154" display="Lucas.Jaramillo@antioquia.gov.co"/>
    <hyperlink ref="O378" r:id="rId155" display="dianapatricia.lopez@antioquia.gov.co_x000a_"/>
    <hyperlink ref="V378" r:id="rId156" display="https://www.contratos.gov.co/consultas/detalleProceso.do?numConstancia=17-1-168791"/>
    <hyperlink ref="O434" r:id="rId157" display="dianapatricia.lopez@antioquia.gov.co_x000a_"/>
    <hyperlink ref="O436" r:id="rId158" display="dianapatricia.lopez@antioquia.gov.co_x000a_"/>
    <hyperlink ref="O438" r:id="rId159" display="dianapatricia.lopez@antioquia.gov.co_x000a_"/>
    <hyperlink ref="O440" r:id="rId160" display="dianapatricia.lopez@antioquia.gov.co_x000a_"/>
    <hyperlink ref="O442" r:id="rId161" display="dianapatricia.lopez@antioquia.gov.co_x000a_"/>
    <hyperlink ref="O444" r:id="rId162" display="dianapatricia.lopez@antioquia.gov.co_x000a_"/>
    <hyperlink ref="O446" r:id="rId163" display="dianapatricia.lopez@antioquia.gov.co_x000a_"/>
    <hyperlink ref="O448" r:id="rId164" display="dianapatricia.lopez@antioquia.gov.co_x000a_"/>
    <hyperlink ref="O450" r:id="rId165" display="dianapatricia.lopez@antioquia.gov.co_x000a_"/>
    <hyperlink ref="O452" r:id="rId166" display="dianapatricia.lopez@antioquia.gov.co_x000a_"/>
    <hyperlink ref="O454" r:id="rId167" display="dianapatricia.lopez@antioquia.gov.co_x000a_"/>
    <hyperlink ref="O456" r:id="rId168" display="dianapatricia.lopez@antioquia.gov.co_x000a_"/>
    <hyperlink ref="O458" r:id="rId169" display="dianapatricia.lopez@antioquia.gov.co_x000a_"/>
    <hyperlink ref="O460" r:id="rId170" display="dianapatricia.lopez@antioquia.gov.co_x000a_"/>
    <hyperlink ref="O462" r:id="rId171" display="dianapatricia.lopez@antioquia.gov.co_x000a_"/>
    <hyperlink ref="O464" r:id="rId172" display="dianapatricia.lopez@antioquia.gov.co_x000a_"/>
    <hyperlink ref="O466" r:id="rId173" display="dianapatricia.lopez@antioquia.gov.co_x000a_"/>
    <hyperlink ref="O468" r:id="rId174" display="dianapatricia.lopez@antioquia.gov.co_x000a_"/>
    <hyperlink ref="O435" r:id="rId175" display="dianapatricia.lopez@antioquia.gov.co_x000a_"/>
    <hyperlink ref="O437" r:id="rId176" display="dianapatricia.lopez@antioquia.gov.co_x000a_"/>
    <hyperlink ref="O439" r:id="rId177" display="dianapatricia.lopez@antioquia.gov.co_x000a_"/>
    <hyperlink ref="O441" r:id="rId178" display="dianapatricia.lopez@antioquia.gov.co_x000a_"/>
    <hyperlink ref="O443" r:id="rId179" display="dianapatricia.lopez@antioquia.gov.co_x000a_"/>
    <hyperlink ref="O445" r:id="rId180" display="dianapatricia.lopez@antioquia.gov.co_x000a_"/>
    <hyperlink ref="O447" r:id="rId181" display="dianapatricia.lopez@antioquia.gov.co_x000a_"/>
    <hyperlink ref="O449" r:id="rId182" display="dianapatricia.lopez@antioquia.gov.co_x000a_"/>
    <hyperlink ref="O451" r:id="rId183" display="dianapatricia.lopez@antioquia.gov.co_x000a_"/>
    <hyperlink ref="O453" r:id="rId184" display="dianapatricia.lopez@antioquia.gov.co_x000a_"/>
    <hyperlink ref="O455" r:id="rId185" display="dianapatricia.lopez@antioquia.gov.co_x000a_"/>
    <hyperlink ref="O457" r:id="rId186" display="dianapatricia.lopez@antioquia.gov.co_x000a_"/>
    <hyperlink ref="O459" r:id="rId187" display="dianapatricia.lopez@antioquia.gov.co_x000a_"/>
    <hyperlink ref="O461" r:id="rId188" display="dianapatricia.lopez@antioquia.gov.co_x000a_"/>
    <hyperlink ref="O463" r:id="rId189" display="dianapatricia.lopez@antioquia.gov.co_x000a_"/>
    <hyperlink ref="O465" r:id="rId190" display="dianapatricia.lopez@antioquia.gov.co_x000a_"/>
    <hyperlink ref="O467" r:id="rId191" display="dianapatricia.lopez@antioquia.gov.co_x000a_"/>
    <hyperlink ref="O469" r:id="rId192" display="dianapatricia.lopez@antioquia.gov.co_x000a_"/>
    <hyperlink ref="O385" r:id="rId193" display="dianapatricia.lopez@antioquia.gov.co_x000a_"/>
    <hyperlink ref="O386" r:id="rId194" display="dianapatricia.lopez@antioquia.gov.co_x000a_"/>
    <hyperlink ref="O387" r:id="rId195" display="dianapatricia.lopez@antioquia.gov.co_x000a_"/>
    <hyperlink ref="O388" r:id="rId196" display="dianapatricia.lopez@antioquia.gov.co_x000a_"/>
    <hyperlink ref="O389" r:id="rId197" display="dianapatricia.lopez@antioquia.gov.co_x000a_"/>
    <hyperlink ref="O390" r:id="rId198" display="dianapatricia.lopez@antioquia.gov.co_x000a_"/>
    <hyperlink ref="O391" r:id="rId199" display="dianapatricia.lopez@antioquia.gov.co_x000a_"/>
    <hyperlink ref="O392" r:id="rId200" display="dianapatricia.lopez@antioquia.gov.co_x000a_"/>
    <hyperlink ref="O393" r:id="rId201" display="dianapatricia.lopez@antioquia.gov.co_x000a_"/>
    <hyperlink ref="O394" r:id="rId202" display="dianapatricia.lopez@antioquia.gov.co_x000a_"/>
    <hyperlink ref="O395" r:id="rId203" display="dianapatricia.lopez@antioquia.gov.co_x000a_"/>
    <hyperlink ref="O396" r:id="rId204" display="dianapatricia.lopez@antioquia.gov.co_x000a_"/>
    <hyperlink ref="O397" r:id="rId205" display="dianapatricia.lopez@antioquia.gov.co_x000a_"/>
    <hyperlink ref="O398" r:id="rId206" display="dianapatricia.lopez@antioquia.gov.co_x000a_"/>
    <hyperlink ref="O399" r:id="rId207" display="dianapatricia.lopez@antioquia.gov.co_x000a_"/>
    <hyperlink ref="O400" r:id="rId208" display="dianapatricia.lopez@antioquia.gov.co_x000a_"/>
    <hyperlink ref="O401" r:id="rId209" display="dianapatricia.lopez@antioquia.gov.co_x000a_"/>
    <hyperlink ref="O402" r:id="rId210" display="dianapatricia.lopez@antioquia.gov.co_x000a_"/>
    <hyperlink ref="O403" r:id="rId211" display="dianapatricia.lopez@antioquia.gov.co_x000a_"/>
    <hyperlink ref="O404" r:id="rId212" display="dianapatricia.lopez@antioquia.gov.co_x000a_"/>
    <hyperlink ref="V403" r:id="rId213"/>
    <hyperlink ref="V404" r:id="rId214"/>
    <hyperlink ref="V341" r:id="rId215"/>
    <hyperlink ref="V401" r:id="rId216" display="https://www.contratos.gov.co/consultas/detalleProceso.do?numConstancia=18-1-186122"/>
    <hyperlink ref="V385" r:id="rId217" display="https://www.contratos.gov.co/consultas/detalleProceso.do?numConstancia=18-1-186124"/>
    <hyperlink ref="V393" r:id="rId218" display="https://www.contratos.gov.co/consultas/detalleProceso.do?numConstancia=18-1-186126"/>
    <hyperlink ref="V395" r:id="rId219" display="https://www.contratos.gov.co/consultas/detalleProceso.do?numConstancia=18-1-186128"/>
    <hyperlink ref="V399" r:id="rId220" display="https://www.contratos.gov.co/consultas/detalleProceso.do?numConstancia=18-1-186129"/>
    <hyperlink ref="V391" r:id="rId221" display="https://www.contratos.gov.co/consultas/detalleProceso.do?numConstancia=18-1-186136"/>
    <hyperlink ref="V397" r:id="rId222" display="https://www.contratos.gov.co/consultas/detalleProceso.do?numConstancia=18-1-186143"/>
    <hyperlink ref="V389" r:id="rId223" display="https://www.contratos.gov.co/consultas/detalleProceso.do?numConstancia=18-1-186149"/>
    <hyperlink ref="V387" r:id="rId224" display="https://www.contratos.gov.co/consultas/detalleProceso.do?numConstancia=18-1-186152"/>
    <hyperlink ref="V368" r:id="rId225" display="https://www.contratos.gov.co/consultas/detalleProceso.do?numConstancia=17-12-6312248"/>
    <hyperlink ref="V377" r:id="rId226" display="https://www.contratos.gov.co/consultas/detalleProceso.do?numConstancia=17-12-7047054"/>
    <hyperlink ref="V400" r:id="rId227" display="https://www.contratos.gov.co/consultas/detalleProceso.do?numConstancia=18-15-7706125"/>
    <hyperlink ref="V402" r:id="rId228" display="https://www.contratos.gov.co/consultas/detalleProceso.do?numConstancia=18-15-7706761"/>
    <hyperlink ref="V386" r:id="rId229" display="https://www.contratos.gov.co/consultas/detalleProceso.do?numConstancia=18-15-7711897"/>
    <hyperlink ref="V398" r:id="rId230" display="https://www.contratos.gov.co/consultas/detalleProceso.do?numConstancia=18-15-7712364"/>
    <hyperlink ref="V394" r:id="rId231" display="https://www.contratos.gov.co/consultas/detalleProceso.do?numConstancia=18-15-7713130"/>
    <hyperlink ref="V396" r:id="rId232" display="https://www.contratos.gov.co/consultas/detalleProceso.do?numConstancia=18-15-7713329"/>
    <hyperlink ref="V392" r:id="rId233" display="https://www.contratos.gov.co/consultas/detalleProceso.do?numConstancia=18-15-7714089"/>
    <hyperlink ref="V390" r:id="rId234" display="https://www.contratos.gov.co/consultas/detalleProceso.do?numConstancia=18-15-7715546"/>
    <hyperlink ref="V388" r:id="rId235" display="https://www.contratos.gov.co/consultas/detalleProceso.do?numConstancia=18-15-7718149"/>
    <hyperlink ref="O405" r:id="rId236" display="dianapatricia.lopez@antioquia.gov.co_x000a_"/>
    <hyperlink ref="O408" r:id="rId237" display="dianapatricia.lopez@antioquia.gov.co_x000a_"/>
    <hyperlink ref="O426" r:id="rId238" display="dianapatricia.lopez@antioquia.gov.co_x000a_"/>
    <hyperlink ref="O409" r:id="rId239" display="dianapatricia.lopez@antioquia.gov.co_x000a_"/>
    <hyperlink ref="O410" r:id="rId240" display="dianapatricia.lopez@antioquia.gov.co_x000a_"/>
    <hyperlink ref="O411" r:id="rId241" display="dianapatricia.lopez@antioquia.gov.co_x000a_"/>
    <hyperlink ref="O412" r:id="rId242" display="dianapatricia.lopez@antioquia.gov.co_x000a_"/>
    <hyperlink ref="O413" r:id="rId243" display="dianapatricia.lopez@antioquia.gov.co_x000a_"/>
    <hyperlink ref="O427" r:id="rId244" display="dianapatricia.lopez@antioquia.gov.co_x000a_"/>
    <hyperlink ref="O415" r:id="rId245" display="dianapatricia.lopez@antioquia.gov.co_x000a_"/>
    <hyperlink ref="O416" r:id="rId246" display="dianapatricia.lopez@antioquia.gov.co_x000a_"/>
    <hyperlink ref="O417" r:id="rId247" display="dianapatricia.lopez@antioquia.gov.co_x000a_"/>
    <hyperlink ref="O420" r:id="rId248" display="dianapatricia.lopez@antioquia.gov.co_x000a_"/>
    <hyperlink ref="O421" r:id="rId249" display="dianapatricia.lopez@antioquia.gov.co_x000a_"/>
    <hyperlink ref="O432" r:id="rId250" display="dianapatricia.lopez@antioquia.gov.co_x000a_"/>
    <hyperlink ref="O433" r:id="rId251" display="dianapatricia.lopez@antioquia.gov.co_x000a_"/>
    <hyperlink ref="O431" r:id="rId252" display="dianapatricia.lopez@antioquia.gov.co_x000a_"/>
    <hyperlink ref="O422" r:id="rId253" display="dianapatricia.lopez@antioquia.gov.co_x000a_"/>
    <hyperlink ref="O423" r:id="rId254" display="dianapatricia.lopez@antioquia.gov.co_x000a_"/>
    <hyperlink ref="O406" r:id="rId255" display="dianapatricia.lopez@antioquia.gov.co_x000a_"/>
    <hyperlink ref="O407" r:id="rId256" display="dianapatricia.lopez@antioquia.gov.co_x000a_"/>
    <hyperlink ref="O414" r:id="rId257" display="dianapatricia.lopez@antioquia.gov.co_x000a_"/>
    <hyperlink ref="O418" r:id="rId258" display="dianapatricia.lopez@antioquia.gov.co_x000a_"/>
    <hyperlink ref="O419" r:id="rId259" display="dianapatricia.lopez@antioquia.gov.co_x000a_"/>
    <hyperlink ref="O424" r:id="rId260" display="dianapatricia.lopez@antioquia.gov.co_x000a_"/>
    <hyperlink ref="O425" r:id="rId261" display="dianapatricia.lopez@antioquia.gov.co_x000a_"/>
    <hyperlink ref="O428" r:id="rId262" display="dianapatricia.lopez@antioquia.gov.co_x000a_"/>
    <hyperlink ref="O429" r:id="rId263" display="dianapatricia.lopez@antioquia.gov.co_x000a_"/>
    <hyperlink ref="O430" r:id="rId264" display="dianapatricia.lopez@antioquia.gov.co_x000a_"/>
    <hyperlink ref="V419" r:id="rId265" display="https://www.contratos.gov.co/consultas/detalleProceso.do?numConstancia=18-1-187482"/>
    <hyperlink ref="V410" r:id="rId266" display="https://www.contratos.gov.co/consultas/detalleProceso.do?numConstancia=18-1-187485"/>
    <hyperlink ref="V423" r:id="rId267" display="https://www.contratos.gov.co/consultas/detalleProceso.do?numConstancia=18-1-187486"/>
    <hyperlink ref="V411" r:id="rId268" display="https://www.contratos.gov.co/consultas/detalleProceso.do?numConstancia=18-1-187488"/>
    <hyperlink ref="V415" r:id="rId269" display="https://www.contratos.gov.co/consultas/detalleProceso.do?numConstancia=18-1-187490"/>
    <hyperlink ref="V421" r:id="rId270" display="https://www.contratos.gov.co/consultas/detalleProceso.do?numConstancia=18-1-187491"/>
    <hyperlink ref="V405" r:id="rId271" display="https://www.contratos.gov.co/consultas/detalleProceso.do?numConstancia=18-1-187492"/>
    <hyperlink ref="V418" r:id="rId272" display="https://www.contratos.gov.co/consultas/detalleProceso.do?numConstancia=18-1-187493"/>
    <hyperlink ref="V412" r:id="rId273" display="https://www.contratos.gov.co/consultas/detalleProceso.do?numConstancia=18-1-187501"/>
    <hyperlink ref="V416" r:id="rId274" display="https://www.contratos.gov.co/consultas/detalleProceso.do?numConstancia=18-1-187499"/>
    <hyperlink ref="V414" r:id="rId275" display="https://www.contratos.gov.co/consultas/detalleProceso.do?numConstancia=18-1-187502"/>
    <hyperlink ref="V422" r:id="rId276" display="https://www.contratos.gov.co/consultas/detalleProceso.do?numConstancia=18-1-187503"/>
    <hyperlink ref="V413" r:id="rId277" display="https://www.contratos.gov.co/consultas/detalleProceso.do?numConstancia=18-1-187504"/>
    <hyperlink ref="V407" r:id="rId278" display="https://www.contratos.gov.co/consultas/detalleProceso.do?numConstancia=18-1-187505"/>
    <hyperlink ref="V406" r:id="rId279" display="https://www.contratos.gov.co/consultas/detalleProceso.do?numConstancia=18-1-187506"/>
    <hyperlink ref="V408" r:id="rId280" display="https://www.contratos.gov.co/consultas/detalleProceso.do?numConstancia=18-1-187507"/>
    <hyperlink ref="V409" r:id="rId281" display="https://www.contratos.gov.co/consultas/detalleProceso.do?numConstancia=18-1-187508"/>
    <hyperlink ref="V417" r:id="rId282" display="https://www.contratos.gov.co/consultas/detalleProceso.do?numConstancia=18-1-187510"/>
    <hyperlink ref="V420" r:id="rId283" display="https://www.contratos.gov.co/consultas/detalleProceso.do?numConstancia=18-1-187511"/>
    <hyperlink ref="V317" r:id="rId284"/>
    <hyperlink ref="V318" r:id="rId285"/>
    <hyperlink ref="V319" r:id="rId286"/>
    <hyperlink ref="V320" r:id="rId287" display="https://www.contratos.gov.co/consultas/detalleProceso.do?numConstancia=15-12-3770939"/>
    <hyperlink ref="V321" r:id="rId288"/>
    <hyperlink ref="V322" r:id="rId289"/>
    <hyperlink ref="V379" r:id="rId290" display="https://www.contratos.gov.co/consultas/detalleProceso.do?numConstancia=18-1-187006"/>
    <hyperlink ref="V426" r:id="rId291" display="https://www.contratos.gov.co/consultas/detalleProceso.do?numConstancia=18-1-188066"/>
    <hyperlink ref="V376" r:id="rId292"/>
    <hyperlink ref="O280" r:id="rId293"/>
    <hyperlink ref="O220" r:id="rId294"/>
    <hyperlink ref="O221" r:id="rId295"/>
    <hyperlink ref="O222" r:id="rId296"/>
    <hyperlink ref="O223" r:id="rId297"/>
    <hyperlink ref="O224" r:id="rId298"/>
    <hyperlink ref="O225" r:id="rId299"/>
    <hyperlink ref="O226" r:id="rId300"/>
    <hyperlink ref="O227" r:id="rId301"/>
    <hyperlink ref="O228" r:id="rId302"/>
    <hyperlink ref="O229" r:id="rId303"/>
    <hyperlink ref="O230" r:id="rId304"/>
    <hyperlink ref="O231" r:id="rId305"/>
    <hyperlink ref="O232" r:id="rId306"/>
    <hyperlink ref="O233" r:id="rId307"/>
    <hyperlink ref="O234" r:id="rId308"/>
    <hyperlink ref="O235" r:id="rId309"/>
    <hyperlink ref="O236" r:id="rId310"/>
    <hyperlink ref="O237" r:id="rId311"/>
    <hyperlink ref="O238" r:id="rId312"/>
    <hyperlink ref="O239" r:id="rId313"/>
    <hyperlink ref="O240" r:id="rId314"/>
    <hyperlink ref="O241" r:id="rId315"/>
    <hyperlink ref="O242" r:id="rId316"/>
    <hyperlink ref="O243" r:id="rId317"/>
    <hyperlink ref="O244" r:id="rId318"/>
    <hyperlink ref="O245" r:id="rId319"/>
    <hyperlink ref="O246" r:id="rId320"/>
    <hyperlink ref="O247" r:id="rId321"/>
    <hyperlink ref="O248" r:id="rId322"/>
    <hyperlink ref="O249" r:id="rId323"/>
    <hyperlink ref="O250" r:id="rId324"/>
    <hyperlink ref="O251" r:id="rId325"/>
    <hyperlink ref="O252" r:id="rId326"/>
    <hyperlink ref="O253" r:id="rId327"/>
    <hyperlink ref="O254" r:id="rId328"/>
    <hyperlink ref="O255" r:id="rId329"/>
    <hyperlink ref="O256" r:id="rId330"/>
    <hyperlink ref="O257" r:id="rId331"/>
    <hyperlink ref="O258" r:id="rId332"/>
    <hyperlink ref="O259" r:id="rId333"/>
    <hyperlink ref="O260" r:id="rId334"/>
    <hyperlink ref="O261" r:id="rId335"/>
    <hyperlink ref="O262" r:id="rId336"/>
    <hyperlink ref="O263" r:id="rId337"/>
    <hyperlink ref="O264" r:id="rId338"/>
    <hyperlink ref="O265" r:id="rId339"/>
    <hyperlink ref="O266" r:id="rId340"/>
    <hyperlink ref="O267" r:id="rId341"/>
    <hyperlink ref="O268" r:id="rId342"/>
    <hyperlink ref="O269" r:id="rId343"/>
    <hyperlink ref="O270" r:id="rId344"/>
    <hyperlink ref="O271" r:id="rId345"/>
    <hyperlink ref="O272" r:id="rId346"/>
    <hyperlink ref="O273" r:id="rId347"/>
    <hyperlink ref="O274" r:id="rId348"/>
    <hyperlink ref="O275" r:id="rId349"/>
    <hyperlink ref="O279" r:id="rId350"/>
    <hyperlink ref="O277" r:id="rId351"/>
    <hyperlink ref="O278" r:id="rId352"/>
    <hyperlink ref="O295" r:id="rId353"/>
    <hyperlink ref="O281" r:id="rId354"/>
    <hyperlink ref="O282" r:id="rId355"/>
    <hyperlink ref="O283" r:id="rId356"/>
    <hyperlink ref="O284" r:id="rId357"/>
    <hyperlink ref="O285" r:id="rId358"/>
    <hyperlink ref="O286" r:id="rId359"/>
    <hyperlink ref="O287" r:id="rId360"/>
    <hyperlink ref="O288" r:id="rId361"/>
    <hyperlink ref="O289" r:id="rId362"/>
    <hyperlink ref="O291" r:id="rId363"/>
    <hyperlink ref="O290" r:id="rId364"/>
    <hyperlink ref="O292" r:id="rId365"/>
    <hyperlink ref="O638" r:id="rId366"/>
    <hyperlink ref="O661" r:id="rId367"/>
    <hyperlink ref="O662" r:id="rId368"/>
    <hyperlink ref="O664" r:id="rId369"/>
    <hyperlink ref="O665" r:id="rId370"/>
    <hyperlink ref="O663" r:id="rId371"/>
    <hyperlink ref="O666" r:id="rId372"/>
    <hyperlink ref="O667" r:id="rId373"/>
    <hyperlink ref="O674" r:id="rId374"/>
    <hyperlink ref="O672" r:id="rId375"/>
    <hyperlink ref="O682" r:id="rId376"/>
    <hyperlink ref="O679" r:id="rId377"/>
    <hyperlink ref="O684" r:id="rId378"/>
    <hyperlink ref="O680" r:id="rId379"/>
    <hyperlink ref="O681" r:id="rId380"/>
    <hyperlink ref="O683" r:id="rId381"/>
    <hyperlink ref="O673" r:id="rId382"/>
    <hyperlink ref="O668" r:id="rId383"/>
    <hyperlink ref="O669" r:id="rId384"/>
    <hyperlink ref="O670" r:id="rId385"/>
    <hyperlink ref="O671" r:id="rId386"/>
    <hyperlink ref="O685" r:id="rId387"/>
    <hyperlink ref="O686" r:id="rId388"/>
    <hyperlink ref="O687" r:id="rId389"/>
    <hyperlink ref="O689" r:id="rId390"/>
    <hyperlink ref="O773" r:id="rId391"/>
    <hyperlink ref="O736" r:id="rId392"/>
    <hyperlink ref="O774" r:id="rId393"/>
    <hyperlink ref="O762" r:id="rId394"/>
    <hyperlink ref="O775" r:id="rId395"/>
    <hyperlink ref="O776" r:id="rId396"/>
    <hyperlink ref="O777" r:id="rId397"/>
    <hyperlink ref="O737" r:id="rId398"/>
    <hyperlink ref="O741" r:id="rId399"/>
    <hyperlink ref="O778" r:id="rId400"/>
    <hyperlink ref="O733" r:id="rId401"/>
    <hyperlink ref="O779" r:id="rId402"/>
    <hyperlink ref="O702" r:id="rId403"/>
    <hyperlink ref="O697" r:id="rId404"/>
    <hyperlink ref="O698" r:id="rId405"/>
    <hyperlink ref="O772" r:id="rId406"/>
    <hyperlink ref="O704" r:id="rId407"/>
    <hyperlink ref="O735" r:id="rId408"/>
    <hyperlink ref="O734" r:id="rId409"/>
    <hyperlink ref="O738" r:id="rId410"/>
    <hyperlink ref="O740" r:id="rId411"/>
    <hyperlink ref="O705" r:id="rId412"/>
    <hyperlink ref="O699" r:id="rId413"/>
    <hyperlink ref="O700" r:id="rId414"/>
    <hyperlink ref="V704" r:id="rId415" display="https://www.contratos.gov.co/consultas/detalleProceso.do?numConstancia=17-12-7387742"/>
    <hyperlink ref="V700" r:id="rId416" display="https://www.contratos.gov.co/consultas/detalleProceso.do?numConstancia=17-12-6959197"/>
    <hyperlink ref="V690" r:id="rId417" display="https://www.contratos.gov.co/consultas/detalleProceso.do?numConstancia=17-9-434994"/>
    <hyperlink ref="V691" r:id="rId418" display="https://www.contratos.gov.co/consultas/resultadoListadoProcesos.jsp"/>
    <hyperlink ref="V692" r:id="rId419" display="https://www.contratos.gov.co/consultas/detalleProceso.do?numConstancia=17-12-7087240"/>
    <hyperlink ref="V693" r:id="rId420" display="https://www.contratos.gov.co/consultas/detalleProceso.do?numConstancia=17-12-6962613"/>
    <hyperlink ref="V694" r:id="rId421" display="https://www.contratos.gov.co/consultas/detalleProceso.do?numConstancia=17-12-6962642"/>
    <hyperlink ref="O695" r:id="rId422"/>
    <hyperlink ref="V695" r:id="rId423" display="https://www.contratos.gov.co/consultas/detalleProceso.do?numConstancia=17-4-7373218"/>
    <hyperlink ref="V696" r:id="rId424" display="https://www.contratos.gov.co/consultas/detalleProceso.do?numConstancia=17-12-7087287"/>
    <hyperlink ref="V703" r:id="rId425" display="https://www.contratos.gov.co/consultas/detalleProceso.do?numConstancia=17-12-7280650"/>
    <hyperlink ref="V705" r:id="rId426" display="https://www.contratos.gov.co/consultas/detalleProceso.do?numConstancia=17-13-7410195"/>
    <hyperlink ref="V697" r:id="rId427"/>
    <hyperlink ref="V698" r:id="rId428" display="https://www.contratos.gov.co/consultas/detalleProceso.do?numConstancia=17-9-434317"/>
    <hyperlink ref="V701" r:id="rId429"/>
    <hyperlink ref="V710" r:id="rId430" display="https://www.contratos.gov.co/consultas/detalleProceso.do?numConstancia=18-12-7545589"/>
    <hyperlink ref="O742" r:id="rId431"/>
    <hyperlink ref="V702" r:id="rId432" display="https://www.contratos.gov.co/consultas/detalleProceso.do?numConstancia=17-9-435127"/>
    <hyperlink ref="O711" r:id="rId433"/>
    <hyperlink ref="O712" r:id="rId434"/>
    <hyperlink ref="O713" r:id="rId435"/>
    <hyperlink ref="O714" r:id="rId436"/>
    <hyperlink ref="V711" r:id="rId437"/>
    <hyperlink ref="V713" r:id="rId438" display="https://www.contratos.gov.co/consultas/detalleProceso.do?numConstancia=18-12-7545428"/>
    <hyperlink ref="V712" r:id="rId439" display="https://www.contratos.gov.co/consultas/detalleProceso.do?numConstancia=18-9-441075"/>
    <hyperlink ref="V714" r:id="rId440" display="8080"/>
    <hyperlink ref="V716" r:id="rId441" display="https://www.contratos.gov.co/consultas/detalleProceso.do?numConstancia=18-12-7606630"/>
    <hyperlink ref="V715" r:id="rId442" display="https://www.contratos.gov.co/consultas/detalleProceso.do?numConstancia=18-12-7606779"/>
    <hyperlink ref="V717" r:id="rId443" display="https://community.secop.gov.co/Public/Tendering/ContractNoticeManagement/Index?currentLanguage=es-CO&amp;Page=login&amp;Country=CO&amp;SkinName=CCE"/>
    <hyperlink ref="V719" r:id="rId444" display="https://www.contratos.gov.co/consultas/detalleProceso.do?numConstancia=18-12-7591035"/>
    <hyperlink ref="O723" r:id="rId445"/>
    <hyperlink ref="V723" r:id="rId446" tooltip="8082" display="https://www.contratos.gov.co/consultas/detalleProceso.do?numConstancia=18-11-7946455"/>
    <hyperlink ref="O721" r:id="rId447"/>
    <hyperlink ref="V721" r:id="rId448" display="https://www.contratos.gov.co/consultas/detalleProceso.do?numConstancia=18-11-7792352"/>
    <hyperlink ref="O722" r:id="rId449"/>
    <hyperlink ref="V722" r:id="rId450" display="https://community.secop.gov.co/Public/Tendering/ContractNoticeManagement/Index?currentLanguage=es-CO&amp;Page=login&amp;Country=CO&amp;SkinName=CCE"/>
    <hyperlink ref="O724" r:id="rId451"/>
    <hyperlink ref="V724" r:id="rId452" display="https://community.secop.gov.co/Public/Tendering/OpportunityDetail/Index?noticeUID=CO1.NTC.389950&amp;isFromPublicArea=True&amp;isModal=False"/>
    <hyperlink ref="O725" r:id="rId453"/>
    <hyperlink ref="O727" r:id="rId454"/>
    <hyperlink ref="O728" r:id="rId455"/>
    <hyperlink ref="O729" r:id="rId456"/>
    <hyperlink ref="O759" r:id="rId457"/>
    <hyperlink ref="O760" r:id="rId458"/>
    <hyperlink ref="O694" r:id="rId459"/>
    <hyperlink ref="P717" r:id="rId460" display="https://community.secop.gov.co/Public/Tendering/ContractNoticeManagement/Index?currentLanguage=es-CO&amp;Page=login&amp;Country=CO&amp;SkinName=CCE"/>
    <hyperlink ref="O750" r:id="rId461"/>
    <hyperlink ref="V720" r:id="rId462" display="https://community.secop.gov.co/Public/Tendering/ContractNoticeManagement/Index?currentLanguage=es-CO&amp;Page=login&amp;Country=CO&amp;SkinName=CCE"/>
    <hyperlink ref="O730" r:id="rId463"/>
    <hyperlink ref="O764" r:id="rId464"/>
    <hyperlink ref="O765" r:id="rId465"/>
    <hyperlink ref="O766" r:id="rId466"/>
    <hyperlink ref="O767" r:id="rId467"/>
    <hyperlink ref="O768" r:id="rId468"/>
    <hyperlink ref="O769" r:id="rId469"/>
    <hyperlink ref="O731" r:id="rId470"/>
    <hyperlink ref="V707" r:id="rId471" display="https://www.contratos.gov.co/consultas/detalleProceso.do?numConstancia=17-1-178723"/>
    <hyperlink ref="V706" r:id="rId472" display="https://www.contratos.gov.co/consultas/detalleProceso.do?numConstancia=17-9-435099"/>
    <hyperlink ref="O780" r:id="rId473"/>
    <hyperlink ref="O781" r:id="rId474"/>
    <hyperlink ref="O783" r:id="rId475"/>
    <hyperlink ref="O784" r:id="rId476"/>
    <hyperlink ref="O785" r:id="rId477"/>
    <hyperlink ref="O786" r:id="rId478"/>
    <hyperlink ref="O787" r:id="rId479"/>
    <hyperlink ref="O788" r:id="rId480"/>
    <hyperlink ref="O789" r:id="rId481"/>
    <hyperlink ref="O790" r:id="rId482"/>
    <hyperlink ref="O791" r:id="rId483"/>
    <hyperlink ref="O792" r:id="rId484"/>
    <hyperlink ref="O793" r:id="rId485"/>
    <hyperlink ref="O794" r:id="rId486"/>
    <hyperlink ref="O795" r:id="rId487"/>
    <hyperlink ref="O796" r:id="rId488"/>
    <hyperlink ref="O797" r:id="rId489"/>
    <hyperlink ref="O798" r:id="rId490"/>
    <hyperlink ref="O799" r:id="rId491"/>
    <hyperlink ref="O800" r:id="rId492"/>
    <hyperlink ref="O801" r:id="rId493"/>
    <hyperlink ref="O802" r:id="rId494"/>
    <hyperlink ref="O803" r:id="rId495"/>
    <hyperlink ref="O804" r:id="rId496"/>
    <hyperlink ref="O805" r:id="rId497"/>
    <hyperlink ref="O806" r:id="rId498"/>
    <hyperlink ref="O807" r:id="rId499"/>
    <hyperlink ref="O808" r:id="rId500"/>
    <hyperlink ref="O809" r:id="rId501"/>
    <hyperlink ref="O782" r:id="rId502"/>
    <hyperlink ref="O810" r:id="rId503"/>
    <hyperlink ref="O811:O813" r:id="rId504" display="henry.carvajal@antioquia.gov.co"/>
    <hyperlink ref="O814" r:id="rId505"/>
    <hyperlink ref="O815" r:id="rId506"/>
    <hyperlink ref="O816" r:id="rId507"/>
    <hyperlink ref="O817" r:id="rId508"/>
    <hyperlink ref="O818" r:id="rId509"/>
    <hyperlink ref="O819" r:id="rId510"/>
    <hyperlink ref="O830" r:id="rId511"/>
    <hyperlink ref="O832" r:id="rId512"/>
    <hyperlink ref="O829" r:id="rId513"/>
    <hyperlink ref="O833" r:id="rId514"/>
    <hyperlink ref="V829" r:id="rId515" display="https://www.contratos.gov.co/consultas/detalleProceso.do?numConstancia=17-12-6758861"/>
    <hyperlink ref="O831" r:id="rId516"/>
    <hyperlink ref="O834" r:id="rId517"/>
    <hyperlink ref="O820" r:id="rId518"/>
    <hyperlink ref="O822" r:id="rId519"/>
    <hyperlink ref="O823" r:id="rId520"/>
    <hyperlink ref="O821" r:id="rId521"/>
    <hyperlink ref="O826" r:id="rId522"/>
    <hyperlink ref="O828" r:id="rId523"/>
    <hyperlink ref="O825" r:id="rId524"/>
    <hyperlink ref="O824" r:id="rId525"/>
    <hyperlink ref="O836" r:id="rId526"/>
    <hyperlink ref="O843" r:id="rId527"/>
    <hyperlink ref="O838" r:id="rId528"/>
    <hyperlink ref="O840" r:id="rId529"/>
    <hyperlink ref="O837" r:id="rId530"/>
    <hyperlink ref="O839" r:id="rId531"/>
    <hyperlink ref="O869" r:id="rId532"/>
    <hyperlink ref="O870" r:id="rId533"/>
    <hyperlink ref="O871" r:id="rId534"/>
    <hyperlink ref="O844" r:id="rId535"/>
    <hyperlink ref="O872" r:id="rId536"/>
    <hyperlink ref="O845" r:id="rId537"/>
    <hyperlink ref="O846" r:id="rId538"/>
    <hyperlink ref="O873" r:id="rId539"/>
    <hyperlink ref="O874" r:id="rId540"/>
    <hyperlink ref="O875" r:id="rId541"/>
    <hyperlink ref="O876" r:id="rId542"/>
    <hyperlink ref="O877" r:id="rId543"/>
    <hyperlink ref="O847" r:id="rId544"/>
    <hyperlink ref="O848" r:id="rId545"/>
    <hyperlink ref="O879" r:id="rId546"/>
    <hyperlink ref="O880" r:id="rId547"/>
    <hyperlink ref="O881" r:id="rId548"/>
    <hyperlink ref="O849" r:id="rId549"/>
    <hyperlink ref="O850" r:id="rId550"/>
    <hyperlink ref="O851" r:id="rId551"/>
    <hyperlink ref="O852" r:id="rId552"/>
    <hyperlink ref="O853" r:id="rId553"/>
    <hyperlink ref="O854" r:id="rId554"/>
    <hyperlink ref="O882" r:id="rId555"/>
    <hyperlink ref="O884" r:id="rId556"/>
    <hyperlink ref="O885" r:id="rId557"/>
    <hyperlink ref="O886" r:id="rId558"/>
    <hyperlink ref="O887" r:id="rId559"/>
    <hyperlink ref="O888" r:id="rId560"/>
    <hyperlink ref="O889" r:id="rId561"/>
    <hyperlink ref="O855" r:id="rId562"/>
    <hyperlink ref="O856" r:id="rId563"/>
    <hyperlink ref="O890" r:id="rId564"/>
    <hyperlink ref="O891" r:id="rId565"/>
    <hyperlink ref="O892" r:id="rId566"/>
    <hyperlink ref="O893" r:id="rId567"/>
    <hyperlink ref="O894" r:id="rId568"/>
    <hyperlink ref="O857" r:id="rId569"/>
    <hyperlink ref="O895" r:id="rId570"/>
    <hyperlink ref="O896" r:id="rId571"/>
    <hyperlink ref="O897" r:id="rId572"/>
    <hyperlink ref="O898" r:id="rId573"/>
    <hyperlink ref="O899" r:id="rId574"/>
    <hyperlink ref="O900" r:id="rId575"/>
    <hyperlink ref="O901" r:id="rId576"/>
    <hyperlink ref="O902" r:id="rId577"/>
    <hyperlink ref="O903" r:id="rId578"/>
    <hyperlink ref="O904" r:id="rId579"/>
    <hyperlink ref="O905" r:id="rId580"/>
    <hyperlink ref="O906" r:id="rId581"/>
    <hyperlink ref="O907" r:id="rId582"/>
    <hyperlink ref="O908" r:id="rId583"/>
    <hyperlink ref="O909" r:id="rId584"/>
    <hyperlink ref="O911" r:id="rId585"/>
    <hyperlink ref="O912" r:id="rId586"/>
    <hyperlink ref="O913" r:id="rId587"/>
    <hyperlink ref="O914" r:id="rId588"/>
    <hyperlink ref="O915" r:id="rId589"/>
    <hyperlink ref="O916" r:id="rId590"/>
    <hyperlink ref="O917" r:id="rId591"/>
    <hyperlink ref="O918" r:id="rId592"/>
    <hyperlink ref="O919" r:id="rId593"/>
    <hyperlink ref="O920" r:id="rId594"/>
    <hyperlink ref="O921" r:id="rId595"/>
    <hyperlink ref="O922" r:id="rId596"/>
    <hyperlink ref="O923" r:id="rId597"/>
    <hyperlink ref="O924" r:id="rId598"/>
    <hyperlink ref="O925" r:id="rId599"/>
    <hyperlink ref="O926" r:id="rId600"/>
    <hyperlink ref="O927" r:id="rId601"/>
    <hyperlink ref="O928" r:id="rId602"/>
    <hyperlink ref="O929" r:id="rId603"/>
    <hyperlink ref="O930" r:id="rId604"/>
    <hyperlink ref="O931" r:id="rId605"/>
    <hyperlink ref="O932" r:id="rId606"/>
    <hyperlink ref="O933" r:id="rId607"/>
    <hyperlink ref="O934" r:id="rId608"/>
    <hyperlink ref="O935" r:id="rId609"/>
    <hyperlink ref="O936" r:id="rId610"/>
    <hyperlink ref="O937" r:id="rId611"/>
    <hyperlink ref="O938" r:id="rId612"/>
    <hyperlink ref="O939" r:id="rId613"/>
    <hyperlink ref="O940" r:id="rId614"/>
    <hyperlink ref="O941" r:id="rId615"/>
    <hyperlink ref="O942" r:id="rId616"/>
    <hyperlink ref="O943" r:id="rId617"/>
    <hyperlink ref="O944" r:id="rId618"/>
    <hyperlink ref="O945" r:id="rId619"/>
    <hyperlink ref="O946" r:id="rId620"/>
    <hyperlink ref="O947" r:id="rId621"/>
    <hyperlink ref="O948" r:id="rId622"/>
    <hyperlink ref="O949" r:id="rId623"/>
    <hyperlink ref="O950" r:id="rId624"/>
    <hyperlink ref="O951" r:id="rId625"/>
    <hyperlink ref="O952" r:id="rId626"/>
    <hyperlink ref="O953" r:id="rId627"/>
    <hyperlink ref="O954" r:id="rId628"/>
    <hyperlink ref="O955" r:id="rId629"/>
    <hyperlink ref="O956" r:id="rId630"/>
    <hyperlink ref="O957" r:id="rId631"/>
    <hyperlink ref="O958" r:id="rId632"/>
    <hyperlink ref="O961" r:id="rId633"/>
    <hyperlink ref="O962" r:id="rId634"/>
    <hyperlink ref="O963" r:id="rId635"/>
    <hyperlink ref="O964" r:id="rId636"/>
    <hyperlink ref="O965" r:id="rId637"/>
    <hyperlink ref="O967" r:id="rId638"/>
    <hyperlink ref="O968" r:id="rId639"/>
    <hyperlink ref="O969" r:id="rId640"/>
    <hyperlink ref="O970" r:id="rId641"/>
    <hyperlink ref="O971" r:id="rId642"/>
    <hyperlink ref="O973" r:id="rId643"/>
    <hyperlink ref="O974" r:id="rId644"/>
    <hyperlink ref="O858" r:id="rId645"/>
    <hyperlink ref="O859" r:id="rId646"/>
    <hyperlink ref="O860" r:id="rId647"/>
    <hyperlink ref="O861" r:id="rId648"/>
    <hyperlink ref="O862" r:id="rId649"/>
    <hyperlink ref="O863" r:id="rId650"/>
    <hyperlink ref="O864" r:id="rId651"/>
    <hyperlink ref="O865" r:id="rId652"/>
    <hyperlink ref="O866" r:id="rId653"/>
    <hyperlink ref="O867" r:id="rId654"/>
    <hyperlink ref="O975" r:id="rId655"/>
    <hyperlink ref="O868" r:id="rId656"/>
    <hyperlink ref="O978" r:id="rId657"/>
    <hyperlink ref="O979" r:id="rId658"/>
    <hyperlink ref="O980" r:id="rId659"/>
    <hyperlink ref="O981" r:id="rId660"/>
    <hyperlink ref="O982" r:id="rId661"/>
    <hyperlink ref="O983" r:id="rId662"/>
    <hyperlink ref="O984" r:id="rId663"/>
    <hyperlink ref="O985" r:id="rId664"/>
    <hyperlink ref="O986" r:id="rId665"/>
    <hyperlink ref="O987" r:id="rId666"/>
    <hyperlink ref="O989" r:id="rId667"/>
    <hyperlink ref="O990" r:id="rId668"/>
    <hyperlink ref="O991" r:id="rId669"/>
    <hyperlink ref="O992" r:id="rId670"/>
    <hyperlink ref="O993" r:id="rId671"/>
    <hyperlink ref="O994" r:id="rId672"/>
    <hyperlink ref="O995" r:id="rId673"/>
    <hyperlink ref="O996" r:id="rId674"/>
    <hyperlink ref="O997" r:id="rId675"/>
    <hyperlink ref="O998" r:id="rId676"/>
    <hyperlink ref="O999" r:id="rId677"/>
    <hyperlink ref="O1000" r:id="rId678"/>
    <hyperlink ref="O1001" r:id="rId679"/>
    <hyperlink ref="O1002" r:id="rId680"/>
    <hyperlink ref="O1003" r:id="rId681"/>
    <hyperlink ref="O1004" r:id="rId682"/>
    <hyperlink ref="O1005" r:id="rId683"/>
    <hyperlink ref="O1006" r:id="rId684"/>
    <hyperlink ref="O1007" r:id="rId685"/>
    <hyperlink ref="O1008" r:id="rId686"/>
    <hyperlink ref="O1009" r:id="rId687"/>
    <hyperlink ref="O1010" r:id="rId688"/>
    <hyperlink ref="O1011" r:id="rId689"/>
    <hyperlink ref="O1012" r:id="rId690"/>
    <hyperlink ref="O1014" r:id="rId691"/>
    <hyperlink ref="O976" r:id="rId692"/>
    <hyperlink ref="O966" r:id="rId693"/>
    <hyperlink ref="O878" r:id="rId694"/>
    <hyperlink ref="O972" r:id="rId695"/>
    <hyperlink ref="O988" r:id="rId696"/>
    <hyperlink ref="O1013" r:id="rId697"/>
    <hyperlink ref="O910" r:id="rId698"/>
    <hyperlink ref="O883" r:id="rId699"/>
    <hyperlink ref="O960" r:id="rId700"/>
    <hyperlink ref="O959" r:id="rId701"/>
    <hyperlink ref="O1019" r:id="rId702"/>
    <hyperlink ref="O1039" r:id="rId703"/>
    <hyperlink ref="O1043" r:id="rId704"/>
    <hyperlink ref="O1046" r:id="rId705"/>
    <hyperlink ref="O1047" r:id="rId706"/>
    <hyperlink ref="O1032" r:id="rId707"/>
    <hyperlink ref="O1042" r:id="rId708"/>
    <hyperlink ref="O1022" r:id="rId709"/>
    <hyperlink ref="O1023" r:id="rId710"/>
    <hyperlink ref="O1025" r:id="rId711"/>
    <hyperlink ref="O1031" r:id="rId712"/>
    <hyperlink ref="O1033" r:id="rId713"/>
    <hyperlink ref="O1038" r:id="rId714"/>
    <hyperlink ref="O1044" r:id="rId715"/>
    <hyperlink ref="O1048" r:id="rId716"/>
    <hyperlink ref="O1051" r:id="rId717"/>
    <hyperlink ref="O1053" r:id="rId718"/>
    <hyperlink ref="O1035" r:id="rId719"/>
    <hyperlink ref="O1050" r:id="rId720"/>
    <hyperlink ref="O1056" r:id="rId721"/>
    <hyperlink ref="O1045" r:id="rId722"/>
    <hyperlink ref="O1027" r:id="rId723"/>
    <hyperlink ref="O1028" r:id="rId724"/>
    <hyperlink ref="O1029" r:id="rId725"/>
    <hyperlink ref="O1030" r:id="rId726"/>
    <hyperlink ref="O1049" r:id="rId727"/>
    <hyperlink ref="O1052" r:id="rId728"/>
    <hyperlink ref="O1036" r:id="rId729"/>
    <hyperlink ref="O1054:O1055" r:id="rId730" display="carlosalberto.marin@antioquia.gov.co"/>
    <hyperlink ref="O1040:O1041" r:id="rId731" display="carlos.vanegas@antioquia. Gov.co"/>
    <hyperlink ref="O1020" r:id="rId732"/>
    <hyperlink ref="O1024" r:id="rId733"/>
    <hyperlink ref="O1026" r:id="rId734"/>
    <hyperlink ref="O1037" r:id="rId735"/>
    <hyperlink ref="O1057" r:id="rId736"/>
    <hyperlink ref="O1058" r:id="rId737"/>
    <hyperlink ref="O1015" r:id="rId738"/>
    <hyperlink ref="O1016" r:id="rId739"/>
    <hyperlink ref="O1018" r:id="rId740"/>
    <hyperlink ref="O1017" r:id="rId741"/>
    <hyperlink ref="O1034" r:id="rId742"/>
    <hyperlink ref="O1059" r:id="rId743"/>
    <hyperlink ref="O1071" r:id="rId744"/>
    <hyperlink ref="O1069" r:id="rId745"/>
    <hyperlink ref="O1075" r:id="rId746"/>
    <hyperlink ref="O1074" r:id="rId747"/>
    <hyperlink ref="O1076" r:id="rId748"/>
    <hyperlink ref="O1077" r:id="rId749"/>
    <hyperlink ref="O1078" r:id="rId750"/>
    <hyperlink ref="O1084" r:id="rId751"/>
    <hyperlink ref="O1085" r:id="rId752"/>
    <hyperlink ref="O1065" r:id="rId753"/>
    <hyperlink ref="O1081" r:id="rId754"/>
    <hyperlink ref="O1080" r:id="rId755"/>
    <hyperlink ref="O1079" r:id="rId756"/>
    <hyperlink ref="O1066" r:id="rId757"/>
    <hyperlink ref="O1070" r:id="rId758"/>
    <hyperlink ref="O1067" r:id="rId759"/>
    <hyperlink ref="O1068" r:id="rId760"/>
    <hyperlink ref="O1072" r:id="rId761"/>
    <hyperlink ref="O1090" r:id="rId762"/>
    <hyperlink ref="O1091" r:id="rId763"/>
    <hyperlink ref="O1087" r:id="rId764"/>
    <hyperlink ref="O1086" r:id="rId765"/>
    <hyperlink ref="O1089" r:id="rId766"/>
    <hyperlink ref="O1098" r:id="rId767"/>
    <hyperlink ref="O1092" r:id="rId768"/>
    <hyperlink ref="O1093" r:id="rId769"/>
    <hyperlink ref="O1094" r:id="rId770"/>
    <hyperlink ref="O1095" r:id="rId771"/>
    <hyperlink ref="O1096" r:id="rId772"/>
    <hyperlink ref="O1097" r:id="rId773"/>
    <hyperlink ref="O1088" r:id="rId774"/>
    <hyperlink ref="O1170" r:id="rId775"/>
    <hyperlink ref="O1173" r:id="rId776"/>
    <hyperlink ref="O1178" r:id="rId777"/>
    <hyperlink ref="O1183" r:id="rId778"/>
    <hyperlink ref="O1186" r:id="rId779"/>
    <hyperlink ref="O1187" r:id="rId780"/>
    <hyperlink ref="O1185" r:id="rId781"/>
    <hyperlink ref="O1189" r:id="rId782"/>
    <hyperlink ref="O1184" r:id="rId783"/>
    <hyperlink ref="O1179" r:id="rId784"/>
    <hyperlink ref="O1169" r:id="rId785"/>
    <hyperlink ref="O1182" r:id="rId786"/>
    <hyperlink ref="O1181" r:id="rId787"/>
    <hyperlink ref="O1174" r:id="rId788"/>
    <hyperlink ref="O1175" r:id="rId789"/>
    <hyperlink ref="O1176" r:id="rId790"/>
    <hyperlink ref="O1188" r:id="rId791"/>
    <hyperlink ref="O1180" r:id="rId792"/>
    <hyperlink ref="O1099" r:id="rId793"/>
    <hyperlink ref="O1100" r:id="rId794"/>
    <hyperlink ref="O1101" r:id="rId795"/>
    <hyperlink ref="O1102" r:id="rId796"/>
    <hyperlink ref="O1103" r:id="rId797"/>
    <hyperlink ref="O1104" r:id="rId798"/>
    <hyperlink ref="O1105" r:id="rId799"/>
    <hyperlink ref="O1106" r:id="rId800"/>
    <hyperlink ref="O1107" r:id="rId801"/>
    <hyperlink ref="O1108" r:id="rId802"/>
    <hyperlink ref="O1109" r:id="rId803"/>
    <hyperlink ref="O1110" r:id="rId804"/>
    <hyperlink ref="O1111" r:id="rId805"/>
    <hyperlink ref="O1112" r:id="rId806"/>
    <hyperlink ref="O1113" r:id="rId807"/>
    <hyperlink ref="O1114" r:id="rId808"/>
    <hyperlink ref="O1115" r:id="rId809"/>
    <hyperlink ref="O1116" r:id="rId810"/>
    <hyperlink ref="O1117" r:id="rId811"/>
    <hyperlink ref="O1118" r:id="rId812"/>
    <hyperlink ref="O1119" r:id="rId813"/>
    <hyperlink ref="O1120" r:id="rId814"/>
    <hyperlink ref="O1121" r:id="rId815"/>
    <hyperlink ref="O1122" r:id="rId816"/>
    <hyperlink ref="O1123" r:id="rId817"/>
    <hyperlink ref="O1124" r:id="rId818"/>
    <hyperlink ref="O1125" r:id="rId819"/>
    <hyperlink ref="O1126" r:id="rId820"/>
    <hyperlink ref="O1127" r:id="rId821"/>
    <hyperlink ref="O1128" r:id="rId822"/>
    <hyperlink ref="O1129" r:id="rId823"/>
    <hyperlink ref="O1130" r:id="rId824"/>
    <hyperlink ref="O1131" r:id="rId825"/>
    <hyperlink ref="O1132" r:id="rId826"/>
    <hyperlink ref="O1133" r:id="rId827"/>
    <hyperlink ref="O1134" r:id="rId828"/>
    <hyperlink ref="O1135" r:id="rId829"/>
    <hyperlink ref="O1136" r:id="rId830"/>
    <hyperlink ref="O1137" r:id="rId831"/>
    <hyperlink ref="O1138" r:id="rId832"/>
    <hyperlink ref="O1139" r:id="rId833"/>
    <hyperlink ref="O1140" r:id="rId834"/>
    <hyperlink ref="O1141" r:id="rId835"/>
    <hyperlink ref="O1142" r:id="rId836"/>
    <hyperlink ref="O1143" r:id="rId837"/>
    <hyperlink ref="O1144" r:id="rId838"/>
    <hyperlink ref="O1145" r:id="rId839"/>
    <hyperlink ref="O1146" r:id="rId840"/>
    <hyperlink ref="O1147" r:id="rId841"/>
    <hyperlink ref="O1148" r:id="rId842"/>
    <hyperlink ref="O1149" r:id="rId843"/>
    <hyperlink ref="O1150" r:id="rId844"/>
    <hyperlink ref="O1151" r:id="rId845"/>
    <hyperlink ref="O1152" r:id="rId846"/>
    <hyperlink ref="O1153" r:id="rId847"/>
    <hyperlink ref="O1154" r:id="rId848"/>
    <hyperlink ref="O1155" r:id="rId849"/>
    <hyperlink ref="O1156" r:id="rId850"/>
    <hyperlink ref="O1157" r:id="rId851"/>
    <hyperlink ref="O1158" r:id="rId852"/>
    <hyperlink ref="O1159" r:id="rId853"/>
    <hyperlink ref="O1160" r:id="rId854"/>
    <hyperlink ref="O1161" r:id="rId855"/>
    <hyperlink ref="O1162" r:id="rId856"/>
    <hyperlink ref="O1163" r:id="rId857"/>
    <hyperlink ref="O1164" r:id="rId858"/>
    <hyperlink ref="O1165" r:id="rId859"/>
    <hyperlink ref="O1166" r:id="rId860"/>
    <hyperlink ref="O1167" r:id="rId861"/>
    <hyperlink ref="O1168" r:id="rId862"/>
    <hyperlink ref="O1201" r:id="rId863"/>
    <hyperlink ref="O1203" r:id="rId864"/>
    <hyperlink ref="O1205" r:id="rId865"/>
    <hyperlink ref="O1198" r:id="rId866"/>
    <hyperlink ref="O1196" r:id="rId867"/>
    <hyperlink ref="O1197" r:id="rId868"/>
    <hyperlink ref="O1199" r:id="rId869"/>
    <hyperlink ref="O1206" r:id="rId870"/>
    <hyperlink ref="O1207" r:id="rId871"/>
    <hyperlink ref="O1228" r:id="rId872"/>
    <hyperlink ref="O1229" r:id="rId873"/>
    <hyperlink ref="O1230" r:id="rId874"/>
    <hyperlink ref="O1231" r:id="rId875"/>
    <hyperlink ref="O1232" r:id="rId876"/>
    <hyperlink ref="O1233" r:id="rId877"/>
    <hyperlink ref="O1234" r:id="rId878"/>
    <hyperlink ref="O1235" r:id="rId879"/>
    <hyperlink ref="O1214" r:id="rId880"/>
    <hyperlink ref="O1367" r:id="rId881"/>
    <hyperlink ref="O1368" r:id="rId882"/>
    <hyperlink ref="O1370" r:id="rId883"/>
    <hyperlink ref="O1375" r:id="rId884"/>
    <hyperlink ref="O1403" r:id="rId885"/>
    <hyperlink ref="O1404" r:id="rId886"/>
  </hyperlinks>
  <pageMargins left="0.7" right="0.7" top="0.75" bottom="0.75" header="0.3" footer="0.3"/>
  <pageSetup orientation="portrait" horizontalDpi="4294967295" verticalDpi="4294967295" r:id="rId887"/>
  <drawing r:id="rId888"/>
  <legacyDrawing r:id="rId88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3:H30"/>
  <sheetViews>
    <sheetView topLeftCell="A5" workbookViewId="0">
      <selection activeCell="A23" sqref="A5:A29"/>
      <pivotSelection pane="bottomRight" showHeader="1" axis="axisRow" activeRow="22" previousRow="22" click="1" r:id="rId1">
        <pivotArea dataOnly="0" labelOnly="1" fieldPosition="0">
          <references count="1">
            <reference field="0" count="0"/>
          </references>
        </pivotArea>
      </pivotSelection>
    </sheetView>
  </sheetViews>
  <sheetFormatPr baseColWidth="10" defaultRowHeight="15" x14ac:dyDescent="0.25"/>
  <cols>
    <col min="1" max="1" width="97.140625" bestFit="1" customWidth="1"/>
    <col min="2" max="2" width="22.42578125" customWidth="1"/>
    <col min="3" max="4" width="4.5703125" customWidth="1"/>
    <col min="5" max="5" width="5.5703125" bestFit="1" customWidth="1"/>
    <col min="6" max="6" width="4" bestFit="1" customWidth="1"/>
    <col min="7" max="7" width="22.42578125" bestFit="1" customWidth="1"/>
    <col min="8" max="8" width="12.5703125" bestFit="1" customWidth="1"/>
    <col min="9" max="9" width="6.140625" bestFit="1" customWidth="1"/>
    <col min="10" max="10" width="22.42578125" bestFit="1" customWidth="1"/>
    <col min="11" max="11" width="11" bestFit="1" customWidth="1"/>
    <col min="12" max="12" width="12.5703125" bestFit="1" customWidth="1"/>
  </cols>
  <sheetData>
    <row r="3" spans="1:8" x14ac:dyDescent="0.25">
      <c r="A3" s="18" t="s">
        <v>350</v>
      </c>
      <c r="B3" s="18" t="s">
        <v>351</v>
      </c>
    </row>
    <row r="4" spans="1:8" x14ac:dyDescent="0.25">
      <c r="A4" s="18" t="s">
        <v>3084</v>
      </c>
      <c r="B4" s="30">
        <v>0</v>
      </c>
      <c r="C4" s="30">
        <v>0.33</v>
      </c>
      <c r="D4" s="30">
        <v>0.66</v>
      </c>
      <c r="E4" s="30">
        <v>1</v>
      </c>
      <c r="F4" s="30"/>
      <c r="G4" t="s">
        <v>322</v>
      </c>
      <c r="H4" t="s">
        <v>3085</v>
      </c>
    </row>
    <row r="5" spans="1:8" x14ac:dyDescent="0.25">
      <c r="A5" s="19" t="s">
        <v>4277</v>
      </c>
      <c r="B5" s="17"/>
      <c r="C5" s="17"/>
      <c r="D5" s="17"/>
      <c r="E5" s="17">
        <v>12</v>
      </c>
      <c r="F5" s="17"/>
      <c r="G5" s="17">
        <v>29</v>
      </c>
      <c r="H5" s="17">
        <v>41</v>
      </c>
    </row>
    <row r="6" spans="1:8" x14ac:dyDescent="0.25">
      <c r="A6" s="19" t="s">
        <v>64</v>
      </c>
      <c r="B6" s="17"/>
      <c r="C6" s="17"/>
      <c r="D6" s="17">
        <v>1</v>
      </c>
      <c r="E6" s="17">
        <v>1</v>
      </c>
      <c r="F6" s="17">
        <v>17</v>
      </c>
      <c r="G6" s="17"/>
      <c r="H6" s="17">
        <v>19</v>
      </c>
    </row>
    <row r="7" spans="1:8" x14ac:dyDescent="0.25">
      <c r="A7" s="19" t="s">
        <v>473</v>
      </c>
      <c r="B7" s="17">
        <v>1</v>
      </c>
      <c r="C7" s="17"/>
      <c r="D7" s="17"/>
      <c r="E7" s="17">
        <v>4</v>
      </c>
      <c r="F7" s="17"/>
      <c r="G7" s="17"/>
      <c r="H7" s="17">
        <v>5</v>
      </c>
    </row>
    <row r="8" spans="1:8" x14ac:dyDescent="0.25">
      <c r="A8" s="19" t="s">
        <v>3370</v>
      </c>
      <c r="B8" s="17">
        <v>21</v>
      </c>
      <c r="C8" s="17">
        <v>1</v>
      </c>
      <c r="D8" s="17"/>
      <c r="E8" s="17">
        <v>10</v>
      </c>
      <c r="F8" s="17">
        <v>139</v>
      </c>
      <c r="G8" s="17"/>
      <c r="H8" s="17">
        <v>171</v>
      </c>
    </row>
    <row r="9" spans="1:8" x14ac:dyDescent="0.25">
      <c r="A9" s="19" t="s">
        <v>3086</v>
      </c>
      <c r="B9" s="17"/>
      <c r="C9" s="17"/>
      <c r="D9" s="17"/>
      <c r="E9" s="17"/>
      <c r="F9" s="17">
        <v>6</v>
      </c>
      <c r="G9" s="17"/>
      <c r="H9" s="17">
        <v>6</v>
      </c>
    </row>
    <row r="10" spans="1:8" x14ac:dyDescent="0.25">
      <c r="A10" s="19" t="s">
        <v>3117</v>
      </c>
      <c r="B10" s="17"/>
      <c r="C10" s="17"/>
      <c r="D10" s="17"/>
      <c r="E10" s="17"/>
      <c r="F10" s="17">
        <v>4</v>
      </c>
      <c r="G10" s="17"/>
      <c r="H10" s="17">
        <v>4</v>
      </c>
    </row>
    <row r="11" spans="1:8" x14ac:dyDescent="0.25">
      <c r="A11" s="19" t="s">
        <v>324</v>
      </c>
      <c r="B11" s="17">
        <v>1</v>
      </c>
      <c r="C11" s="17"/>
      <c r="D11" s="17"/>
      <c r="E11" s="17">
        <v>70</v>
      </c>
      <c r="F11" s="17">
        <v>5</v>
      </c>
      <c r="G11" s="17"/>
      <c r="H11" s="17">
        <v>76</v>
      </c>
    </row>
    <row r="12" spans="1:8" x14ac:dyDescent="0.25">
      <c r="A12" s="19" t="s">
        <v>3173</v>
      </c>
      <c r="B12" s="17">
        <v>1</v>
      </c>
      <c r="C12" s="17"/>
      <c r="D12" s="17"/>
      <c r="E12" s="17">
        <v>1</v>
      </c>
      <c r="F12" s="17">
        <v>5</v>
      </c>
      <c r="G12" s="17"/>
      <c r="H12" s="17">
        <v>7</v>
      </c>
    </row>
    <row r="13" spans="1:8" x14ac:dyDescent="0.25">
      <c r="A13" s="19" t="s">
        <v>328</v>
      </c>
      <c r="B13" s="17"/>
      <c r="C13" s="17"/>
      <c r="D13" s="17"/>
      <c r="E13" s="17">
        <v>137</v>
      </c>
      <c r="F13" s="17"/>
      <c r="G13" s="17"/>
      <c r="H13" s="17">
        <v>137</v>
      </c>
    </row>
    <row r="14" spans="1:8" x14ac:dyDescent="0.25">
      <c r="A14" s="19" t="s">
        <v>331</v>
      </c>
      <c r="B14" s="17">
        <v>3</v>
      </c>
      <c r="C14" s="17">
        <v>3</v>
      </c>
      <c r="D14" s="17"/>
      <c r="E14" s="17">
        <v>2</v>
      </c>
      <c r="F14" s="17">
        <v>26</v>
      </c>
      <c r="G14" s="17"/>
      <c r="H14" s="17">
        <v>34</v>
      </c>
    </row>
    <row r="15" spans="1:8" x14ac:dyDescent="0.25">
      <c r="A15" s="19" t="s">
        <v>3820</v>
      </c>
      <c r="B15" s="17">
        <v>1</v>
      </c>
      <c r="C15" s="17">
        <v>1</v>
      </c>
      <c r="D15" s="17"/>
      <c r="E15" s="17"/>
      <c r="F15" s="17">
        <v>11</v>
      </c>
      <c r="G15" s="17"/>
      <c r="H15" s="17">
        <v>13</v>
      </c>
    </row>
    <row r="16" spans="1:8" x14ac:dyDescent="0.25">
      <c r="A16" s="19" t="s">
        <v>3151</v>
      </c>
      <c r="B16" s="17"/>
      <c r="C16" s="17"/>
      <c r="D16" s="17"/>
      <c r="E16" s="17">
        <v>2</v>
      </c>
      <c r="F16" s="17">
        <v>7</v>
      </c>
      <c r="G16" s="17">
        <v>1</v>
      </c>
      <c r="H16" s="17">
        <v>10</v>
      </c>
    </row>
    <row r="17" spans="1:8" x14ac:dyDescent="0.25">
      <c r="A17" s="19" t="s">
        <v>48</v>
      </c>
      <c r="B17" s="17"/>
      <c r="C17" s="17"/>
      <c r="D17" s="17"/>
      <c r="E17" s="17">
        <v>110</v>
      </c>
      <c r="F17" s="17">
        <v>2</v>
      </c>
      <c r="G17" s="17">
        <v>2</v>
      </c>
      <c r="H17" s="17">
        <v>114</v>
      </c>
    </row>
    <row r="18" spans="1:8" x14ac:dyDescent="0.25">
      <c r="A18" s="19" t="s">
        <v>320</v>
      </c>
      <c r="B18" s="17">
        <v>7</v>
      </c>
      <c r="C18" s="17">
        <v>2</v>
      </c>
      <c r="D18" s="17"/>
      <c r="E18" s="17">
        <v>27</v>
      </c>
      <c r="F18" s="17"/>
      <c r="G18" s="17">
        <v>2</v>
      </c>
      <c r="H18" s="17">
        <v>38</v>
      </c>
    </row>
    <row r="19" spans="1:8" x14ac:dyDescent="0.25">
      <c r="A19" s="19" t="s">
        <v>318</v>
      </c>
      <c r="B19" s="17"/>
      <c r="C19" s="17">
        <v>1</v>
      </c>
      <c r="D19" s="17"/>
      <c r="E19" s="17">
        <v>8</v>
      </c>
      <c r="F19" s="17">
        <v>24</v>
      </c>
      <c r="G19" s="17">
        <v>1</v>
      </c>
      <c r="H19" s="17">
        <v>34</v>
      </c>
    </row>
    <row r="20" spans="1:8" x14ac:dyDescent="0.25">
      <c r="A20" s="19" t="s">
        <v>3559</v>
      </c>
      <c r="B20" s="17">
        <v>1</v>
      </c>
      <c r="C20" s="17">
        <v>2</v>
      </c>
      <c r="D20" s="17"/>
      <c r="E20" s="17">
        <v>10</v>
      </c>
      <c r="F20" s="17">
        <v>35</v>
      </c>
      <c r="G20" s="17">
        <v>2</v>
      </c>
      <c r="H20" s="17">
        <v>50</v>
      </c>
    </row>
    <row r="21" spans="1:8" x14ac:dyDescent="0.25">
      <c r="A21" s="19" t="s">
        <v>3721</v>
      </c>
      <c r="B21" s="17">
        <v>1</v>
      </c>
      <c r="C21" s="17"/>
      <c r="D21" s="17"/>
      <c r="E21" s="17">
        <v>13</v>
      </c>
      <c r="F21" s="17">
        <v>4</v>
      </c>
      <c r="G21" s="17"/>
      <c r="H21" s="17">
        <v>18</v>
      </c>
    </row>
    <row r="22" spans="1:8" x14ac:dyDescent="0.25">
      <c r="A22" s="19" t="s">
        <v>327</v>
      </c>
      <c r="B22" s="17">
        <v>8</v>
      </c>
      <c r="C22" s="17">
        <v>40</v>
      </c>
      <c r="D22" s="17">
        <v>2</v>
      </c>
      <c r="E22" s="17">
        <v>44</v>
      </c>
      <c r="F22" s="17">
        <v>112</v>
      </c>
      <c r="G22" s="17"/>
      <c r="H22" s="17">
        <v>206</v>
      </c>
    </row>
    <row r="23" spans="1:8" x14ac:dyDescent="0.25">
      <c r="A23" s="19" t="s">
        <v>4181</v>
      </c>
      <c r="B23" s="17">
        <v>6</v>
      </c>
      <c r="C23" s="17">
        <v>1</v>
      </c>
      <c r="D23" s="17"/>
      <c r="E23" s="17">
        <v>10</v>
      </c>
      <c r="F23" s="17">
        <v>1</v>
      </c>
      <c r="G23" s="17"/>
      <c r="H23" s="17">
        <v>18</v>
      </c>
    </row>
    <row r="24" spans="1:8" x14ac:dyDescent="0.25">
      <c r="A24" s="19" t="s">
        <v>3890</v>
      </c>
      <c r="B24" s="17"/>
      <c r="C24" s="17"/>
      <c r="D24" s="17"/>
      <c r="E24" s="17">
        <v>67</v>
      </c>
      <c r="F24" s="17">
        <v>24</v>
      </c>
      <c r="G24" s="17"/>
      <c r="H24" s="17">
        <v>91</v>
      </c>
    </row>
    <row r="25" spans="1:8" x14ac:dyDescent="0.25">
      <c r="A25" s="19" t="s">
        <v>329</v>
      </c>
      <c r="B25" s="17"/>
      <c r="C25" s="17"/>
      <c r="D25" s="17"/>
      <c r="E25" s="17">
        <v>2</v>
      </c>
      <c r="F25" s="17">
        <v>25</v>
      </c>
      <c r="G25" s="17"/>
      <c r="H25" s="17">
        <v>27</v>
      </c>
    </row>
    <row r="26" spans="1:8" x14ac:dyDescent="0.25">
      <c r="A26" s="19" t="s">
        <v>330</v>
      </c>
      <c r="B26" s="17"/>
      <c r="C26" s="17"/>
      <c r="D26" s="17"/>
      <c r="E26" s="17"/>
      <c r="F26" s="17">
        <v>24</v>
      </c>
      <c r="G26" s="17"/>
      <c r="H26" s="17">
        <v>24</v>
      </c>
    </row>
    <row r="27" spans="1:8" x14ac:dyDescent="0.25">
      <c r="A27" s="19" t="s">
        <v>321</v>
      </c>
      <c r="B27" s="17"/>
      <c r="C27" s="17"/>
      <c r="D27" s="17"/>
      <c r="E27" s="17">
        <v>35</v>
      </c>
      <c r="F27" s="17">
        <v>52</v>
      </c>
      <c r="G27" s="17">
        <v>4</v>
      </c>
      <c r="H27" s="17">
        <v>91</v>
      </c>
    </row>
    <row r="28" spans="1:8" x14ac:dyDescent="0.25">
      <c r="A28" s="19" t="s">
        <v>3806</v>
      </c>
      <c r="B28" s="17"/>
      <c r="C28" s="17"/>
      <c r="D28" s="17"/>
      <c r="E28" s="17">
        <v>2</v>
      </c>
      <c r="F28" s="17">
        <v>1</v>
      </c>
      <c r="G28" s="17"/>
      <c r="H28" s="17">
        <v>3</v>
      </c>
    </row>
    <row r="29" spans="1:8" x14ac:dyDescent="0.25">
      <c r="A29" s="19" t="s">
        <v>4452</v>
      </c>
      <c r="B29" s="17">
        <v>10</v>
      </c>
      <c r="C29" s="17"/>
      <c r="D29" s="17"/>
      <c r="E29" s="17">
        <v>16</v>
      </c>
      <c r="F29" s="17">
        <v>135</v>
      </c>
      <c r="G29" s="17">
        <v>5</v>
      </c>
      <c r="H29" s="17">
        <v>166</v>
      </c>
    </row>
    <row r="30" spans="1:8" x14ac:dyDescent="0.25">
      <c r="A30" s="19" t="s">
        <v>3085</v>
      </c>
      <c r="B30" s="17">
        <v>61</v>
      </c>
      <c r="C30" s="17">
        <v>51</v>
      </c>
      <c r="D30" s="17">
        <v>3</v>
      </c>
      <c r="E30" s="17">
        <v>583</v>
      </c>
      <c r="F30" s="17">
        <v>659</v>
      </c>
      <c r="G30" s="17">
        <v>46</v>
      </c>
      <c r="H30" s="17">
        <v>1403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H1402"/>
  <sheetViews>
    <sheetView workbookViewId="0">
      <selection activeCell="H5" sqref="H5"/>
    </sheetView>
  </sheetViews>
  <sheetFormatPr baseColWidth="10" defaultRowHeight="15" x14ac:dyDescent="0.25"/>
  <sheetData>
    <row r="1" spans="1:8" x14ac:dyDescent="0.25">
      <c r="A1" s="13">
        <v>6</v>
      </c>
      <c r="B1" t="s">
        <v>338</v>
      </c>
      <c r="C1" t="s">
        <v>323</v>
      </c>
    </row>
    <row r="2" spans="1:8" x14ac:dyDescent="0.25">
      <c r="A2" s="13">
        <v>10</v>
      </c>
      <c r="B2" t="s">
        <v>338</v>
      </c>
      <c r="C2" t="s">
        <v>323</v>
      </c>
      <c r="D2" t="str">
        <f>CONCATENATE(A2,C2,B2)</f>
        <v>10 meses</v>
      </c>
      <c r="G2" s="16">
        <v>43342</v>
      </c>
      <c r="H2" t="s">
        <v>337</v>
      </c>
    </row>
    <row r="3" spans="1:8" x14ac:dyDescent="0.25">
      <c r="A3" s="13">
        <v>6</v>
      </c>
      <c r="B3" t="s">
        <v>338</v>
      </c>
      <c r="C3" t="s">
        <v>323</v>
      </c>
      <c r="D3" t="str">
        <f t="shared" ref="D3:D66" si="0">CONCATENATE(A3,C3,B3)</f>
        <v>6 meses</v>
      </c>
      <c r="G3" s="16">
        <v>43101</v>
      </c>
      <c r="H3" t="s">
        <v>332</v>
      </c>
    </row>
    <row r="4" spans="1:8" x14ac:dyDescent="0.25">
      <c r="A4" s="13">
        <v>6</v>
      </c>
      <c r="B4" t="s">
        <v>338</v>
      </c>
      <c r="C4" t="s">
        <v>323</v>
      </c>
      <c r="D4" t="str">
        <f t="shared" si="0"/>
        <v>6 meses</v>
      </c>
      <c r="G4" s="16">
        <v>43101</v>
      </c>
      <c r="H4" t="s">
        <v>332</v>
      </c>
    </row>
    <row r="5" spans="1:8" x14ac:dyDescent="0.25">
      <c r="A5" s="13">
        <v>10</v>
      </c>
      <c r="B5" t="s">
        <v>338</v>
      </c>
      <c r="C5" t="s">
        <v>323</v>
      </c>
      <c r="D5" t="str">
        <f t="shared" si="0"/>
        <v>10 meses</v>
      </c>
      <c r="G5" s="16">
        <v>43101</v>
      </c>
      <c r="H5" t="s">
        <v>332</v>
      </c>
    </row>
    <row r="6" spans="1:8" x14ac:dyDescent="0.25">
      <c r="A6" s="13">
        <v>10</v>
      </c>
      <c r="B6" t="s">
        <v>338</v>
      </c>
      <c r="C6" t="s">
        <v>323</v>
      </c>
      <c r="D6" t="str">
        <f t="shared" si="0"/>
        <v>10 meses</v>
      </c>
      <c r="G6" s="16">
        <v>43342</v>
      </c>
      <c r="H6" t="s">
        <v>337</v>
      </c>
    </row>
    <row r="7" spans="1:8" x14ac:dyDescent="0.25">
      <c r="A7" s="13">
        <v>12</v>
      </c>
      <c r="B7" t="s">
        <v>338</v>
      </c>
      <c r="C7" t="s">
        <v>323</v>
      </c>
      <c r="D7" t="str">
        <f t="shared" si="0"/>
        <v>12 meses</v>
      </c>
      <c r="G7" s="16">
        <v>43101</v>
      </c>
      <c r="H7" t="s">
        <v>332</v>
      </c>
    </row>
    <row r="8" spans="1:8" x14ac:dyDescent="0.25">
      <c r="A8" s="13">
        <v>10</v>
      </c>
      <c r="B8" t="s">
        <v>338</v>
      </c>
      <c r="C8" t="s">
        <v>323</v>
      </c>
      <c r="D8" t="str">
        <f t="shared" si="0"/>
        <v>10 meses</v>
      </c>
      <c r="G8" s="16">
        <v>43101</v>
      </c>
      <c r="H8" t="s">
        <v>332</v>
      </c>
    </row>
    <row r="9" spans="1:8" x14ac:dyDescent="0.25">
      <c r="A9" s="13">
        <v>10</v>
      </c>
      <c r="B9" t="s">
        <v>338</v>
      </c>
      <c r="C9" t="s">
        <v>323</v>
      </c>
      <c r="D9" t="str">
        <f t="shared" si="0"/>
        <v>10 meses</v>
      </c>
      <c r="G9" s="16">
        <v>43101</v>
      </c>
      <c r="H9" t="s">
        <v>332</v>
      </c>
    </row>
    <row r="10" spans="1:8" x14ac:dyDescent="0.25">
      <c r="A10" s="13">
        <v>5</v>
      </c>
      <c r="B10" t="s">
        <v>338</v>
      </c>
      <c r="C10" t="s">
        <v>323</v>
      </c>
      <c r="D10" t="str">
        <f t="shared" si="0"/>
        <v>5 meses</v>
      </c>
      <c r="G10" s="16">
        <v>43342</v>
      </c>
      <c r="H10" t="s">
        <v>337</v>
      </c>
    </row>
    <row r="11" spans="1:8" x14ac:dyDescent="0.25">
      <c r="A11" s="13">
        <v>5</v>
      </c>
      <c r="B11" t="s">
        <v>338</v>
      </c>
      <c r="C11" t="s">
        <v>323</v>
      </c>
      <c r="D11" t="str">
        <f t="shared" si="0"/>
        <v>5 meses</v>
      </c>
      <c r="G11" s="16">
        <v>43342</v>
      </c>
      <c r="H11" t="s">
        <v>337</v>
      </c>
    </row>
    <row r="12" spans="1:8" x14ac:dyDescent="0.25">
      <c r="A12" s="13">
        <v>7</v>
      </c>
      <c r="B12" t="s">
        <v>338</v>
      </c>
      <c r="C12" t="s">
        <v>323</v>
      </c>
      <c r="D12" t="str">
        <f t="shared" si="0"/>
        <v>7 meses</v>
      </c>
      <c r="G12" s="16">
        <v>43342</v>
      </c>
      <c r="H12" t="s">
        <v>337</v>
      </c>
    </row>
    <row r="13" spans="1:8" x14ac:dyDescent="0.25">
      <c r="A13" s="13">
        <v>10</v>
      </c>
      <c r="B13" t="s">
        <v>338</v>
      </c>
      <c r="C13" t="s">
        <v>323</v>
      </c>
      <c r="D13" t="str">
        <f t="shared" si="0"/>
        <v>10 meses</v>
      </c>
      <c r="G13" s="16">
        <v>43342</v>
      </c>
      <c r="H13" t="s">
        <v>337</v>
      </c>
    </row>
    <row r="14" spans="1:8" x14ac:dyDescent="0.25">
      <c r="A14" s="13">
        <v>10</v>
      </c>
      <c r="B14" t="s">
        <v>338</v>
      </c>
      <c r="C14" t="s">
        <v>323</v>
      </c>
      <c r="D14" t="str">
        <f t="shared" si="0"/>
        <v>10 meses</v>
      </c>
      <c r="G14" s="16">
        <v>36923</v>
      </c>
      <c r="H14" t="s">
        <v>333</v>
      </c>
    </row>
    <row r="15" spans="1:8" x14ac:dyDescent="0.25">
      <c r="A15" s="13">
        <v>10</v>
      </c>
      <c r="B15" t="s">
        <v>338</v>
      </c>
      <c r="C15" t="s">
        <v>323</v>
      </c>
      <c r="D15" t="str">
        <f t="shared" si="0"/>
        <v>10 meses</v>
      </c>
      <c r="G15" s="16">
        <v>43189</v>
      </c>
      <c r="H15" t="s">
        <v>334</v>
      </c>
    </row>
    <row r="16" spans="1:8" x14ac:dyDescent="0.25">
      <c r="A16" s="13">
        <v>4</v>
      </c>
      <c r="B16" t="s">
        <v>338</v>
      </c>
      <c r="C16" t="s">
        <v>323</v>
      </c>
      <c r="D16" t="str">
        <f t="shared" si="0"/>
        <v>4 meses</v>
      </c>
      <c r="G16" s="16">
        <v>43220</v>
      </c>
      <c r="H16" t="s">
        <v>335</v>
      </c>
    </row>
    <row r="17" spans="1:8" x14ac:dyDescent="0.25">
      <c r="A17" s="13">
        <v>4</v>
      </c>
      <c r="B17" t="s">
        <v>338</v>
      </c>
      <c r="C17" t="s">
        <v>323</v>
      </c>
      <c r="D17" t="str">
        <f t="shared" si="0"/>
        <v>4 meses</v>
      </c>
      <c r="G17" s="16">
        <v>43251</v>
      </c>
      <c r="H17" t="s">
        <v>336</v>
      </c>
    </row>
    <row r="18" spans="1:8" x14ac:dyDescent="0.25">
      <c r="A18" s="13">
        <v>4</v>
      </c>
      <c r="B18" t="s">
        <v>338</v>
      </c>
      <c r="C18" t="s">
        <v>323</v>
      </c>
      <c r="D18" t="str">
        <f t="shared" si="0"/>
        <v>4 meses</v>
      </c>
      <c r="G18" s="16">
        <v>43159</v>
      </c>
      <c r="H18" t="s">
        <v>333</v>
      </c>
    </row>
    <row r="19" spans="1:8" x14ac:dyDescent="0.25">
      <c r="A19" s="13">
        <v>4</v>
      </c>
      <c r="B19" t="s">
        <v>338</v>
      </c>
      <c r="C19" t="s">
        <v>323</v>
      </c>
      <c r="D19" t="str">
        <f t="shared" si="0"/>
        <v>4 meses</v>
      </c>
      <c r="G19" s="16">
        <v>43159</v>
      </c>
      <c r="H19" t="s">
        <v>333</v>
      </c>
    </row>
    <row r="20" spans="1:8" x14ac:dyDescent="0.25">
      <c r="A20" s="13">
        <v>4</v>
      </c>
      <c r="B20" t="s">
        <v>338</v>
      </c>
      <c r="C20" t="s">
        <v>323</v>
      </c>
      <c r="D20" t="str">
        <f t="shared" si="0"/>
        <v>4 meses</v>
      </c>
      <c r="G20" s="16">
        <v>43159</v>
      </c>
      <c r="H20" t="s">
        <v>333</v>
      </c>
    </row>
    <row r="21" spans="1:8" x14ac:dyDescent="0.25">
      <c r="A21" s="13">
        <v>4</v>
      </c>
      <c r="B21" t="s">
        <v>338</v>
      </c>
      <c r="C21" t="s">
        <v>323</v>
      </c>
      <c r="D21" t="str">
        <f t="shared" si="0"/>
        <v>4 meses</v>
      </c>
    </row>
    <row r="22" spans="1:8" x14ac:dyDescent="0.25">
      <c r="A22" s="13">
        <v>4</v>
      </c>
      <c r="B22" t="s">
        <v>338</v>
      </c>
      <c r="C22" t="s">
        <v>323</v>
      </c>
      <c r="D22" t="str">
        <f t="shared" si="0"/>
        <v>4 meses</v>
      </c>
    </row>
    <row r="23" spans="1:8" x14ac:dyDescent="0.25">
      <c r="A23" s="13">
        <v>4</v>
      </c>
      <c r="B23" t="s">
        <v>338</v>
      </c>
      <c r="C23" t="s">
        <v>323</v>
      </c>
      <c r="D23" t="str">
        <f t="shared" si="0"/>
        <v>4 meses</v>
      </c>
    </row>
    <row r="24" spans="1:8" x14ac:dyDescent="0.25">
      <c r="A24" s="13">
        <v>4</v>
      </c>
      <c r="B24" t="s">
        <v>338</v>
      </c>
      <c r="C24" t="s">
        <v>323</v>
      </c>
      <c r="D24" t="str">
        <f t="shared" si="0"/>
        <v>4 meses</v>
      </c>
    </row>
    <row r="25" spans="1:8" x14ac:dyDescent="0.25">
      <c r="A25" s="13">
        <v>4</v>
      </c>
      <c r="B25" t="s">
        <v>338</v>
      </c>
      <c r="C25" t="s">
        <v>323</v>
      </c>
      <c r="D25" t="str">
        <f t="shared" si="0"/>
        <v>4 meses</v>
      </c>
    </row>
    <row r="26" spans="1:8" x14ac:dyDescent="0.25">
      <c r="A26" s="13">
        <v>4</v>
      </c>
      <c r="B26" t="s">
        <v>338</v>
      </c>
      <c r="C26" t="s">
        <v>323</v>
      </c>
      <c r="D26" t="str">
        <f t="shared" si="0"/>
        <v>4 meses</v>
      </c>
    </row>
    <row r="27" spans="1:8" x14ac:dyDescent="0.25">
      <c r="A27" s="13">
        <v>4</v>
      </c>
      <c r="B27" t="s">
        <v>338</v>
      </c>
      <c r="C27" t="s">
        <v>323</v>
      </c>
      <c r="D27" t="str">
        <f t="shared" si="0"/>
        <v>4 meses</v>
      </c>
    </row>
    <row r="28" spans="1:8" x14ac:dyDescent="0.25">
      <c r="A28" s="13">
        <v>4</v>
      </c>
      <c r="B28" t="s">
        <v>338</v>
      </c>
      <c r="C28" t="s">
        <v>323</v>
      </c>
      <c r="D28" t="str">
        <f t="shared" si="0"/>
        <v>4 meses</v>
      </c>
    </row>
    <row r="29" spans="1:8" x14ac:dyDescent="0.25">
      <c r="A29" s="13">
        <v>4</v>
      </c>
      <c r="B29" t="s">
        <v>338</v>
      </c>
      <c r="C29" t="s">
        <v>323</v>
      </c>
      <c r="D29" t="str">
        <f t="shared" si="0"/>
        <v>4 meses</v>
      </c>
    </row>
    <row r="30" spans="1:8" x14ac:dyDescent="0.25">
      <c r="A30" s="13">
        <v>4</v>
      </c>
      <c r="B30" t="s">
        <v>338</v>
      </c>
      <c r="C30" t="s">
        <v>323</v>
      </c>
      <c r="D30" t="str">
        <f t="shared" si="0"/>
        <v>4 meses</v>
      </c>
    </row>
    <row r="31" spans="1:8" x14ac:dyDescent="0.25">
      <c r="A31" s="13">
        <v>4</v>
      </c>
      <c r="B31" t="s">
        <v>338</v>
      </c>
      <c r="C31" t="s">
        <v>323</v>
      </c>
      <c r="D31" t="str">
        <f t="shared" si="0"/>
        <v>4 meses</v>
      </c>
    </row>
    <row r="32" spans="1:8" x14ac:dyDescent="0.25">
      <c r="A32" s="13">
        <v>4</v>
      </c>
      <c r="B32" t="s">
        <v>338</v>
      </c>
      <c r="C32" t="s">
        <v>323</v>
      </c>
      <c r="D32" t="str">
        <f t="shared" si="0"/>
        <v>4 meses</v>
      </c>
    </row>
    <row r="33" spans="1:4" x14ac:dyDescent="0.25">
      <c r="A33" s="13">
        <v>4</v>
      </c>
      <c r="B33" t="s">
        <v>338</v>
      </c>
      <c r="C33" t="s">
        <v>323</v>
      </c>
      <c r="D33" t="str">
        <f t="shared" si="0"/>
        <v>4 meses</v>
      </c>
    </row>
    <row r="34" spans="1:4" x14ac:dyDescent="0.25">
      <c r="A34" s="13">
        <v>4</v>
      </c>
      <c r="B34" t="s">
        <v>338</v>
      </c>
      <c r="C34" t="s">
        <v>323</v>
      </c>
      <c r="D34" t="str">
        <f t="shared" si="0"/>
        <v>4 meses</v>
      </c>
    </row>
    <row r="35" spans="1:4" x14ac:dyDescent="0.25">
      <c r="A35" s="13">
        <v>4</v>
      </c>
      <c r="B35" t="s">
        <v>338</v>
      </c>
      <c r="C35" t="s">
        <v>323</v>
      </c>
      <c r="D35" t="str">
        <f t="shared" si="0"/>
        <v>4 meses</v>
      </c>
    </row>
    <row r="36" spans="1:4" x14ac:dyDescent="0.25">
      <c r="A36" s="13">
        <v>4</v>
      </c>
      <c r="B36" t="s">
        <v>338</v>
      </c>
      <c r="C36" t="s">
        <v>323</v>
      </c>
      <c r="D36" t="str">
        <f t="shared" si="0"/>
        <v>4 meses</v>
      </c>
    </row>
    <row r="37" spans="1:4" x14ac:dyDescent="0.25">
      <c r="A37" s="13">
        <v>4</v>
      </c>
      <c r="B37" t="s">
        <v>338</v>
      </c>
      <c r="C37" t="s">
        <v>323</v>
      </c>
      <c r="D37" t="str">
        <f t="shared" si="0"/>
        <v>4 meses</v>
      </c>
    </row>
    <row r="38" spans="1:4" x14ac:dyDescent="0.25">
      <c r="A38" s="13">
        <v>4</v>
      </c>
      <c r="B38" t="s">
        <v>338</v>
      </c>
      <c r="C38" t="s">
        <v>323</v>
      </c>
      <c r="D38" t="str">
        <f t="shared" si="0"/>
        <v>4 meses</v>
      </c>
    </row>
    <row r="39" spans="1:4" x14ac:dyDescent="0.25">
      <c r="A39" s="13">
        <v>4</v>
      </c>
      <c r="B39" t="s">
        <v>338</v>
      </c>
      <c r="C39" t="s">
        <v>323</v>
      </c>
      <c r="D39" t="str">
        <f t="shared" si="0"/>
        <v>4 meses</v>
      </c>
    </row>
    <row r="40" spans="1:4" x14ac:dyDescent="0.25">
      <c r="A40" s="13">
        <v>4</v>
      </c>
      <c r="B40" t="s">
        <v>338</v>
      </c>
      <c r="C40" t="s">
        <v>323</v>
      </c>
      <c r="D40" t="str">
        <f t="shared" si="0"/>
        <v>4 meses</v>
      </c>
    </row>
    <row r="41" spans="1:4" x14ac:dyDescent="0.25">
      <c r="A41" s="13">
        <v>4</v>
      </c>
      <c r="B41" t="s">
        <v>338</v>
      </c>
      <c r="C41" t="s">
        <v>323</v>
      </c>
      <c r="D41" t="str">
        <f t="shared" si="0"/>
        <v>4 meses</v>
      </c>
    </row>
    <row r="42" spans="1:4" x14ac:dyDescent="0.25">
      <c r="A42" s="13">
        <v>4</v>
      </c>
      <c r="B42" t="s">
        <v>338</v>
      </c>
      <c r="C42" t="s">
        <v>323</v>
      </c>
      <c r="D42" t="str">
        <f t="shared" si="0"/>
        <v>4 meses</v>
      </c>
    </row>
    <row r="43" spans="1:4" x14ac:dyDescent="0.25">
      <c r="A43" s="13">
        <v>4</v>
      </c>
      <c r="B43" t="s">
        <v>338</v>
      </c>
      <c r="C43" t="s">
        <v>323</v>
      </c>
      <c r="D43" t="str">
        <f t="shared" si="0"/>
        <v>4 meses</v>
      </c>
    </row>
    <row r="44" spans="1:4" x14ac:dyDescent="0.25">
      <c r="A44" s="13">
        <v>4</v>
      </c>
      <c r="B44" t="s">
        <v>338</v>
      </c>
      <c r="C44" t="s">
        <v>323</v>
      </c>
      <c r="D44" t="str">
        <f t="shared" si="0"/>
        <v>4 meses</v>
      </c>
    </row>
    <row r="45" spans="1:4" x14ac:dyDescent="0.25">
      <c r="A45" s="13">
        <v>4</v>
      </c>
      <c r="B45" t="s">
        <v>338</v>
      </c>
      <c r="C45" t="s">
        <v>323</v>
      </c>
      <c r="D45" t="str">
        <f t="shared" si="0"/>
        <v>4 meses</v>
      </c>
    </row>
    <row r="46" spans="1:4" x14ac:dyDescent="0.25">
      <c r="A46" s="13">
        <v>4</v>
      </c>
      <c r="B46" t="s">
        <v>338</v>
      </c>
      <c r="C46" t="s">
        <v>323</v>
      </c>
      <c r="D46" t="str">
        <f t="shared" si="0"/>
        <v>4 meses</v>
      </c>
    </row>
    <row r="47" spans="1:4" x14ac:dyDescent="0.25">
      <c r="A47" s="13">
        <v>4</v>
      </c>
      <c r="B47" t="s">
        <v>338</v>
      </c>
      <c r="C47" t="s">
        <v>323</v>
      </c>
      <c r="D47" t="str">
        <f t="shared" si="0"/>
        <v>4 meses</v>
      </c>
    </row>
    <row r="48" spans="1:4" x14ac:dyDescent="0.25">
      <c r="A48" s="13">
        <v>4</v>
      </c>
      <c r="B48" t="s">
        <v>338</v>
      </c>
      <c r="C48" t="s">
        <v>323</v>
      </c>
      <c r="D48" t="str">
        <f t="shared" si="0"/>
        <v>4 meses</v>
      </c>
    </row>
    <row r="49" spans="1:4" x14ac:dyDescent="0.25">
      <c r="A49" s="13">
        <v>4</v>
      </c>
      <c r="B49" t="s">
        <v>338</v>
      </c>
      <c r="C49" t="s">
        <v>323</v>
      </c>
      <c r="D49" t="str">
        <f t="shared" si="0"/>
        <v>4 meses</v>
      </c>
    </row>
    <row r="50" spans="1:4" x14ac:dyDescent="0.25">
      <c r="A50" s="13">
        <v>4</v>
      </c>
      <c r="B50" t="s">
        <v>338</v>
      </c>
      <c r="C50" t="s">
        <v>323</v>
      </c>
      <c r="D50" t="str">
        <f t="shared" si="0"/>
        <v>4 meses</v>
      </c>
    </row>
    <row r="51" spans="1:4" x14ac:dyDescent="0.25">
      <c r="A51" s="13">
        <v>4</v>
      </c>
      <c r="B51" t="s">
        <v>338</v>
      </c>
      <c r="C51" t="s">
        <v>323</v>
      </c>
      <c r="D51" t="str">
        <f t="shared" si="0"/>
        <v>4 meses</v>
      </c>
    </row>
    <row r="52" spans="1:4" x14ac:dyDescent="0.25">
      <c r="A52" s="13">
        <v>4</v>
      </c>
      <c r="B52" t="s">
        <v>338</v>
      </c>
      <c r="C52" t="s">
        <v>323</v>
      </c>
      <c r="D52" t="str">
        <f t="shared" si="0"/>
        <v>4 meses</v>
      </c>
    </row>
    <row r="53" spans="1:4" x14ac:dyDescent="0.25">
      <c r="A53" s="13">
        <v>4</v>
      </c>
      <c r="B53" t="s">
        <v>338</v>
      </c>
      <c r="C53" t="s">
        <v>323</v>
      </c>
      <c r="D53" t="str">
        <f t="shared" si="0"/>
        <v>4 meses</v>
      </c>
    </row>
    <row r="54" spans="1:4" x14ac:dyDescent="0.25">
      <c r="A54" s="13">
        <v>4</v>
      </c>
      <c r="B54" t="s">
        <v>338</v>
      </c>
      <c r="C54" t="s">
        <v>323</v>
      </c>
      <c r="D54" t="str">
        <f t="shared" si="0"/>
        <v>4 meses</v>
      </c>
    </row>
    <row r="55" spans="1:4" x14ac:dyDescent="0.25">
      <c r="A55" s="13">
        <v>4</v>
      </c>
      <c r="B55" t="s">
        <v>338</v>
      </c>
      <c r="C55" t="s">
        <v>323</v>
      </c>
      <c r="D55" t="str">
        <f t="shared" si="0"/>
        <v>4 meses</v>
      </c>
    </row>
    <row r="56" spans="1:4" x14ac:dyDescent="0.25">
      <c r="A56" s="13">
        <v>4</v>
      </c>
      <c r="B56" t="s">
        <v>338</v>
      </c>
      <c r="C56" t="s">
        <v>323</v>
      </c>
      <c r="D56" t="str">
        <f t="shared" si="0"/>
        <v>4 meses</v>
      </c>
    </row>
    <row r="57" spans="1:4" x14ac:dyDescent="0.25">
      <c r="A57" s="13">
        <v>4</v>
      </c>
      <c r="B57" t="s">
        <v>338</v>
      </c>
      <c r="C57" t="s">
        <v>323</v>
      </c>
      <c r="D57" t="str">
        <f t="shared" si="0"/>
        <v>4 meses</v>
      </c>
    </row>
    <row r="58" spans="1:4" x14ac:dyDescent="0.25">
      <c r="A58" s="13">
        <v>4</v>
      </c>
      <c r="B58" t="s">
        <v>338</v>
      </c>
      <c r="C58" t="s">
        <v>323</v>
      </c>
      <c r="D58" t="str">
        <f t="shared" si="0"/>
        <v>4 meses</v>
      </c>
    </row>
    <row r="59" spans="1:4" x14ac:dyDescent="0.25">
      <c r="A59" s="13">
        <v>4</v>
      </c>
      <c r="B59" t="s">
        <v>338</v>
      </c>
      <c r="C59" t="s">
        <v>323</v>
      </c>
      <c r="D59" t="str">
        <f t="shared" si="0"/>
        <v>4 meses</v>
      </c>
    </row>
    <row r="60" spans="1:4" x14ac:dyDescent="0.25">
      <c r="A60" s="13">
        <v>4</v>
      </c>
      <c r="B60" t="s">
        <v>338</v>
      </c>
      <c r="C60" t="s">
        <v>323</v>
      </c>
      <c r="D60" t="str">
        <f t="shared" si="0"/>
        <v>4 meses</v>
      </c>
    </row>
    <row r="61" spans="1:4" x14ac:dyDescent="0.25">
      <c r="A61" s="13">
        <v>4</v>
      </c>
      <c r="B61" t="s">
        <v>338</v>
      </c>
      <c r="C61" t="s">
        <v>323</v>
      </c>
      <c r="D61" t="str">
        <f t="shared" si="0"/>
        <v>4 meses</v>
      </c>
    </row>
    <row r="62" spans="1:4" x14ac:dyDescent="0.25">
      <c r="A62" s="13">
        <v>4</v>
      </c>
      <c r="B62" t="s">
        <v>338</v>
      </c>
      <c r="C62" t="s">
        <v>323</v>
      </c>
      <c r="D62" t="str">
        <f t="shared" si="0"/>
        <v>4 meses</v>
      </c>
    </row>
    <row r="63" spans="1:4" x14ac:dyDescent="0.25">
      <c r="A63" s="13">
        <v>4</v>
      </c>
      <c r="B63" t="s">
        <v>338</v>
      </c>
      <c r="C63" t="s">
        <v>323</v>
      </c>
      <c r="D63" t="str">
        <f t="shared" si="0"/>
        <v>4 meses</v>
      </c>
    </row>
    <row r="64" spans="1:4" x14ac:dyDescent="0.25">
      <c r="A64" s="13">
        <v>4</v>
      </c>
      <c r="B64" t="s">
        <v>338</v>
      </c>
      <c r="C64" t="s">
        <v>323</v>
      </c>
      <c r="D64" t="str">
        <f t="shared" si="0"/>
        <v>4 meses</v>
      </c>
    </row>
    <row r="65" spans="1:4" x14ac:dyDescent="0.25">
      <c r="A65" s="13">
        <v>4</v>
      </c>
      <c r="B65" t="s">
        <v>338</v>
      </c>
      <c r="C65" t="s">
        <v>323</v>
      </c>
      <c r="D65" t="str">
        <f t="shared" si="0"/>
        <v>4 meses</v>
      </c>
    </row>
    <row r="66" spans="1:4" x14ac:dyDescent="0.25">
      <c r="A66" s="13">
        <v>4</v>
      </c>
      <c r="B66" t="s">
        <v>338</v>
      </c>
      <c r="C66" t="s">
        <v>323</v>
      </c>
      <c r="D66" t="str">
        <f t="shared" si="0"/>
        <v>4 meses</v>
      </c>
    </row>
    <row r="67" spans="1:4" x14ac:dyDescent="0.25">
      <c r="A67" s="13">
        <v>4</v>
      </c>
      <c r="B67" t="s">
        <v>338</v>
      </c>
      <c r="C67" t="s">
        <v>323</v>
      </c>
      <c r="D67" t="str">
        <f t="shared" ref="D67:D130" si="1">CONCATENATE(A67,C67,B67)</f>
        <v>4 meses</v>
      </c>
    </row>
    <row r="68" spans="1:4" x14ac:dyDescent="0.25">
      <c r="A68" s="13">
        <v>4</v>
      </c>
      <c r="B68" t="s">
        <v>338</v>
      </c>
      <c r="C68" t="s">
        <v>323</v>
      </c>
      <c r="D68" t="str">
        <f t="shared" si="1"/>
        <v>4 meses</v>
      </c>
    </row>
    <row r="69" spans="1:4" x14ac:dyDescent="0.25">
      <c r="A69" s="13">
        <v>4</v>
      </c>
      <c r="B69" t="s">
        <v>338</v>
      </c>
      <c r="C69" t="s">
        <v>323</v>
      </c>
      <c r="D69" t="str">
        <f t="shared" si="1"/>
        <v>4 meses</v>
      </c>
    </row>
    <row r="70" spans="1:4" x14ac:dyDescent="0.25">
      <c r="A70" s="13">
        <v>4</v>
      </c>
      <c r="B70" t="s">
        <v>338</v>
      </c>
      <c r="C70" t="s">
        <v>323</v>
      </c>
      <c r="D70" t="str">
        <f t="shared" si="1"/>
        <v>4 meses</v>
      </c>
    </row>
    <row r="71" spans="1:4" x14ac:dyDescent="0.25">
      <c r="A71" s="13">
        <v>4</v>
      </c>
      <c r="B71" t="s">
        <v>338</v>
      </c>
      <c r="C71" t="s">
        <v>323</v>
      </c>
      <c r="D71" t="str">
        <f t="shared" si="1"/>
        <v>4 meses</v>
      </c>
    </row>
    <row r="72" spans="1:4" x14ac:dyDescent="0.25">
      <c r="A72" s="13">
        <v>4</v>
      </c>
      <c r="B72" t="s">
        <v>338</v>
      </c>
      <c r="C72" t="s">
        <v>323</v>
      </c>
      <c r="D72" t="str">
        <f t="shared" si="1"/>
        <v>4 meses</v>
      </c>
    </row>
    <row r="73" spans="1:4" x14ac:dyDescent="0.25">
      <c r="A73" s="13">
        <v>4</v>
      </c>
      <c r="B73" t="s">
        <v>338</v>
      </c>
      <c r="C73" t="s">
        <v>323</v>
      </c>
      <c r="D73" t="str">
        <f t="shared" si="1"/>
        <v>4 meses</v>
      </c>
    </row>
    <row r="74" spans="1:4" x14ac:dyDescent="0.25">
      <c r="A74" s="13">
        <v>4</v>
      </c>
      <c r="B74" t="s">
        <v>338</v>
      </c>
      <c r="C74" t="s">
        <v>323</v>
      </c>
      <c r="D74" t="str">
        <f t="shared" si="1"/>
        <v>4 meses</v>
      </c>
    </row>
    <row r="75" spans="1:4" x14ac:dyDescent="0.25">
      <c r="A75" s="13">
        <v>4</v>
      </c>
      <c r="B75" t="s">
        <v>338</v>
      </c>
      <c r="C75" t="s">
        <v>323</v>
      </c>
      <c r="D75" t="str">
        <f t="shared" si="1"/>
        <v>4 meses</v>
      </c>
    </row>
    <row r="76" spans="1:4" x14ac:dyDescent="0.25">
      <c r="A76" s="13">
        <v>4</v>
      </c>
      <c r="B76" t="s">
        <v>338</v>
      </c>
      <c r="C76" t="s">
        <v>323</v>
      </c>
      <c r="D76" t="str">
        <f t="shared" si="1"/>
        <v>4 meses</v>
      </c>
    </row>
    <row r="77" spans="1:4" x14ac:dyDescent="0.25">
      <c r="A77" s="13">
        <v>4</v>
      </c>
      <c r="B77" t="s">
        <v>338</v>
      </c>
      <c r="C77" t="s">
        <v>323</v>
      </c>
      <c r="D77" t="str">
        <f t="shared" si="1"/>
        <v>4 meses</v>
      </c>
    </row>
    <row r="78" spans="1:4" x14ac:dyDescent="0.25">
      <c r="A78" s="13">
        <v>4</v>
      </c>
      <c r="B78" t="s">
        <v>338</v>
      </c>
      <c r="C78" t="s">
        <v>323</v>
      </c>
      <c r="D78" t="str">
        <f t="shared" si="1"/>
        <v>4 meses</v>
      </c>
    </row>
    <row r="79" spans="1:4" x14ac:dyDescent="0.25">
      <c r="A79" s="13">
        <v>4</v>
      </c>
      <c r="B79" t="s">
        <v>338</v>
      </c>
      <c r="C79" t="s">
        <v>323</v>
      </c>
      <c r="D79" t="str">
        <f t="shared" si="1"/>
        <v>4 meses</v>
      </c>
    </row>
    <row r="80" spans="1:4" x14ac:dyDescent="0.25">
      <c r="A80" s="13">
        <v>4</v>
      </c>
      <c r="B80" t="s">
        <v>338</v>
      </c>
      <c r="C80" t="s">
        <v>323</v>
      </c>
      <c r="D80" t="str">
        <f t="shared" si="1"/>
        <v>4 meses</v>
      </c>
    </row>
    <row r="81" spans="1:4" x14ac:dyDescent="0.25">
      <c r="A81" s="13">
        <v>4</v>
      </c>
      <c r="B81" t="s">
        <v>338</v>
      </c>
      <c r="C81" t="s">
        <v>323</v>
      </c>
      <c r="D81" t="str">
        <f t="shared" si="1"/>
        <v>4 meses</v>
      </c>
    </row>
    <row r="82" spans="1:4" x14ac:dyDescent="0.25">
      <c r="A82" s="13">
        <v>4</v>
      </c>
      <c r="B82" t="s">
        <v>338</v>
      </c>
      <c r="C82" t="s">
        <v>323</v>
      </c>
      <c r="D82" t="str">
        <f t="shared" si="1"/>
        <v>4 meses</v>
      </c>
    </row>
    <row r="83" spans="1:4" x14ac:dyDescent="0.25">
      <c r="A83" s="13">
        <v>4</v>
      </c>
      <c r="B83" t="s">
        <v>338</v>
      </c>
      <c r="C83" t="s">
        <v>323</v>
      </c>
      <c r="D83" t="str">
        <f t="shared" si="1"/>
        <v>4 meses</v>
      </c>
    </row>
    <row r="84" spans="1:4" x14ac:dyDescent="0.25">
      <c r="A84" s="13">
        <v>4</v>
      </c>
      <c r="B84" t="s">
        <v>338</v>
      </c>
      <c r="C84" t="s">
        <v>323</v>
      </c>
      <c r="D84" t="str">
        <f t="shared" si="1"/>
        <v>4 meses</v>
      </c>
    </row>
    <row r="85" spans="1:4" x14ac:dyDescent="0.25">
      <c r="A85" s="13">
        <v>4</v>
      </c>
      <c r="B85" t="s">
        <v>338</v>
      </c>
      <c r="C85" t="s">
        <v>323</v>
      </c>
      <c r="D85" t="str">
        <f t="shared" si="1"/>
        <v>4 meses</v>
      </c>
    </row>
    <row r="86" spans="1:4" x14ac:dyDescent="0.25">
      <c r="A86" s="13">
        <v>4</v>
      </c>
      <c r="B86" t="s">
        <v>338</v>
      </c>
      <c r="C86" t="s">
        <v>323</v>
      </c>
      <c r="D86" t="str">
        <f t="shared" si="1"/>
        <v>4 meses</v>
      </c>
    </row>
    <row r="87" spans="1:4" x14ac:dyDescent="0.25">
      <c r="A87" s="13">
        <v>10</v>
      </c>
      <c r="B87" t="s">
        <v>338</v>
      </c>
      <c r="C87" t="s">
        <v>323</v>
      </c>
      <c r="D87" t="str">
        <f t="shared" si="1"/>
        <v>10 meses</v>
      </c>
    </row>
    <row r="88" spans="1:4" x14ac:dyDescent="0.25">
      <c r="A88" s="13">
        <v>10</v>
      </c>
      <c r="B88" t="s">
        <v>338</v>
      </c>
      <c r="C88" t="s">
        <v>323</v>
      </c>
      <c r="D88" t="str">
        <f t="shared" si="1"/>
        <v>10 meses</v>
      </c>
    </row>
    <row r="89" spans="1:4" x14ac:dyDescent="0.25">
      <c r="A89" s="13">
        <v>10</v>
      </c>
      <c r="B89" t="s">
        <v>338</v>
      </c>
      <c r="C89" t="s">
        <v>323</v>
      </c>
      <c r="D89" t="str">
        <f t="shared" si="1"/>
        <v>10 meses</v>
      </c>
    </row>
    <row r="90" spans="1:4" x14ac:dyDescent="0.25">
      <c r="A90" s="13">
        <v>10</v>
      </c>
      <c r="B90" t="s">
        <v>338</v>
      </c>
      <c r="C90" t="s">
        <v>323</v>
      </c>
      <c r="D90" t="str">
        <f t="shared" si="1"/>
        <v>10 meses</v>
      </c>
    </row>
    <row r="91" spans="1:4" x14ac:dyDescent="0.25">
      <c r="A91" s="13">
        <v>5</v>
      </c>
      <c r="B91" t="s">
        <v>338</v>
      </c>
      <c r="C91" t="s">
        <v>323</v>
      </c>
      <c r="D91" t="str">
        <f t="shared" si="1"/>
        <v>5 meses</v>
      </c>
    </row>
    <row r="92" spans="1:4" x14ac:dyDescent="0.25">
      <c r="A92" s="13">
        <v>8</v>
      </c>
      <c r="B92" t="s">
        <v>338</v>
      </c>
      <c r="C92" t="s">
        <v>323</v>
      </c>
      <c r="D92" t="str">
        <f t="shared" si="1"/>
        <v>8 meses</v>
      </c>
    </row>
    <row r="93" spans="1:4" x14ac:dyDescent="0.25">
      <c r="A93" s="13">
        <v>5</v>
      </c>
      <c r="B93" t="s">
        <v>338</v>
      </c>
      <c r="C93" t="s">
        <v>323</v>
      </c>
      <c r="D93" t="str">
        <f t="shared" si="1"/>
        <v>5 meses</v>
      </c>
    </row>
    <row r="94" spans="1:4" x14ac:dyDescent="0.25">
      <c r="A94" s="13">
        <v>8</v>
      </c>
      <c r="B94" t="s">
        <v>338</v>
      </c>
      <c r="C94" t="s">
        <v>323</v>
      </c>
      <c r="D94" t="str">
        <f t="shared" si="1"/>
        <v>8 meses</v>
      </c>
    </row>
    <row r="95" spans="1:4" x14ac:dyDescent="0.25">
      <c r="A95" s="13">
        <v>5</v>
      </c>
      <c r="B95" t="s">
        <v>338</v>
      </c>
      <c r="C95" t="s">
        <v>323</v>
      </c>
      <c r="D95" t="str">
        <f t="shared" si="1"/>
        <v>5 meses</v>
      </c>
    </row>
    <row r="96" spans="1:4" x14ac:dyDescent="0.25">
      <c r="A96" s="13">
        <v>5</v>
      </c>
      <c r="B96" t="s">
        <v>338</v>
      </c>
      <c r="C96" t="s">
        <v>323</v>
      </c>
      <c r="D96" t="str">
        <f t="shared" si="1"/>
        <v>5 meses</v>
      </c>
    </row>
    <row r="97" spans="1:4" x14ac:dyDescent="0.25">
      <c r="A97" s="13">
        <v>5</v>
      </c>
      <c r="B97" t="s">
        <v>338</v>
      </c>
      <c r="C97" t="s">
        <v>323</v>
      </c>
      <c r="D97" t="str">
        <f t="shared" si="1"/>
        <v>5 meses</v>
      </c>
    </row>
    <row r="98" spans="1:4" x14ac:dyDescent="0.25">
      <c r="A98" s="13">
        <v>5</v>
      </c>
      <c r="B98" t="s">
        <v>338</v>
      </c>
      <c r="C98" t="s">
        <v>323</v>
      </c>
      <c r="D98" t="str">
        <f t="shared" si="1"/>
        <v>5 meses</v>
      </c>
    </row>
    <row r="99" spans="1:4" x14ac:dyDescent="0.25">
      <c r="A99" s="13">
        <v>5</v>
      </c>
      <c r="B99" t="s">
        <v>338</v>
      </c>
      <c r="C99" t="s">
        <v>323</v>
      </c>
      <c r="D99" t="str">
        <f t="shared" si="1"/>
        <v>5 meses</v>
      </c>
    </row>
    <row r="100" spans="1:4" x14ac:dyDescent="0.25">
      <c r="A100" s="13">
        <v>5</v>
      </c>
      <c r="B100" t="s">
        <v>338</v>
      </c>
      <c r="C100" t="s">
        <v>323</v>
      </c>
      <c r="D100" t="str">
        <f t="shared" si="1"/>
        <v>5 meses</v>
      </c>
    </row>
    <row r="101" spans="1:4" x14ac:dyDescent="0.25">
      <c r="A101" s="13">
        <v>5</v>
      </c>
      <c r="B101" t="s">
        <v>338</v>
      </c>
      <c r="C101" t="s">
        <v>323</v>
      </c>
      <c r="D101" t="str">
        <f t="shared" si="1"/>
        <v>5 meses</v>
      </c>
    </row>
    <row r="102" spans="1:4" x14ac:dyDescent="0.25">
      <c r="A102" s="13">
        <v>5</v>
      </c>
      <c r="B102" t="s">
        <v>338</v>
      </c>
      <c r="C102" t="s">
        <v>323</v>
      </c>
      <c r="D102" t="str">
        <f t="shared" si="1"/>
        <v>5 meses</v>
      </c>
    </row>
    <row r="103" spans="1:4" x14ac:dyDescent="0.25">
      <c r="A103" s="13">
        <v>4</v>
      </c>
      <c r="B103" t="s">
        <v>338</v>
      </c>
      <c r="C103" t="s">
        <v>323</v>
      </c>
      <c r="D103" t="str">
        <f t="shared" si="1"/>
        <v>4 meses</v>
      </c>
    </row>
    <row r="104" spans="1:4" x14ac:dyDescent="0.25">
      <c r="A104" s="13">
        <v>7</v>
      </c>
      <c r="B104" t="s">
        <v>338</v>
      </c>
      <c r="C104" t="s">
        <v>323</v>
      </c>
      <c r="D104" t="str">
        <f t="shared" si="1"/>
        <v>7 meses</v>
      </c>
    </row>
    <row r="105" spans="1:4" x14ac:dyDescent="0.25">
      <c r="A105" s="13">
        <v>4</v>
      </c>
      <c r="B105" t="s">
        <v>338</v>
      </c>
      <c r="C105" t="s">
        <v>323</v>
      </c>
      <c r="D105" t="str">
        <f t="shared" si="1"/>
        <v>4 meses</v>
      </c>
    </row>
    <row r="106" spans="1:4" x14ac:dyDescent="0.25">
      <c r="A106" s="13">
        <v>4</v>
      </c>
      <c r="B106" t="s">
        <v>338</v>
      </c>
      <c r="C106" t="s">
        <v>323</v>
      </c>
      <c r="D106" t="str">
        <f t="shared" si="1"/>
        <v>4 meses</v>
      </c>
    </row>
    <row r="107" spans="1:4" x14ac:dyDescent="0.25">
      <c r="A107" s="13">
        <v>4</v>
      </c>
      <c r="B107" t="s">
        <v>338</v>
      </c>
      <c r="C107" t="s">
        <v>323</v>
      </c>
      <c r="D107" t="str">
        <f t="shared" si="1"/>
        <v>4 meses</v>
      </c>
    </row>
    <row r="108" spans="1:4" x14ac:dyDescent="0.25">
      <c r="A108" s="13">
        <v>12</v>
      </c>
      <c r="B108" t="s">
        <v>338</v>
      </c>
      <c r="C108" t="s">
        <v>323</v>
      </c>
      <c r="D108" t="str">
        <f t="shared" si="1"/>
        <v>12 meses</v>
      </c>
    </row>
    <row r="109" spans="1:4" x14ac:dyDescent="0.25">
      <c r="A109" s="13">
        <v>12</v>
      </c>
      <c r="B109" t="s">
        <v>338</v>
      </c>
      <c r="C109" t="s">
        <v>323</v>
      </c>
      <c r="D109" t="str">
        <f t="shared" si="1"/>
        <v>12 meses</v>
      </c>
    </row>
    <row r="110" spans="1:4" x14ac:dyDescent="0.25">
      <c r="A110" s="13">
        <v>8</v>
      </c>
      <c r="B110" t="s">
        <v>338</v>
      </c>
      <c r="C110" t="s">
        <v>323</v>
      </c>
      <c r="D110" t="str">
        <f t="shared" si="1"/>
        <v>8 meses</v>
      </c>
    </row>
    <row r="111" spans="1:4" x14ac:dyDescent="0.25">
      <c r="A111" s="13">
        <v>3</v>
      </c>
      <c r="B111" t="s">
        <v>338</v>
      </c>
      <c r="C111" t="s">
        <v>323</v>
      </c>
      <c r="D111" t="str">
        <f t="shared" si="1"/>
        <v>3 meses</v>
      </c>
    </row>
    <row r="112" spans="1:4" x14ac:dyDescent="0.25">
      <c r="A112" s="13">
        <v>6</v>
      </c>
      <c r="B112" t="s">
        <v>338</v>
      </c>
      <c r="C112" t="s">
        <v>323</v>
      </c>
      <c r="D112" t="str">
        <f t="shared" si="1"/>
        <v>6 meses</v>
      </c>
    </row>
    <row r="113" spans="1:4" x14ac:dyDescent="0.25">
      <c r="A113" s="13">
        <v>6</v>
      </c>
      <c r="B113" t="s">
        <v>338</v>
      </c>
      <c r="C113" t="s">
        <v>323</v>
      </c>
      <c r="D113" t="str">
        <f t="shared" si="1"/>
        <v>6 meses</v>
      </c>
    </row>
    <row r="114" spans="1:4" x14ac:dyDescent="0.25">
      <c r="A114" s="13">
        <v>5</v>
      </c>
      <c r="B114" t="s">
        <v>338</v>
      </c>
      <c r="C114" t="s">
        <v>323</v>
      </c>
      <c r="D114" t="str">
        <f t="shared" si="1"/>
        <v>5 meses</v>
      </c>
    </row>
    <row r="115" spans="1:4" x14ac:dyDescent="0.25">
      <c r="A115" s="13">
        <v>4</v>
      </c>
      <c r="B115" t="s">
        <v>338</v>
      </c>
      <c r="C115" t="s">
        <v>323</v>
      </c>
      <c r="D115" t="str">
        <f t="shared" si="1"/>
        <v>4 meses</v>
      </c>
    </row>
    <row r="116" spans="1:4" x14ac:dyDescent="0.25">
      <c r="A116" s="13">
        <v>4</v>
      </c>
      <c r="B116" t="s">
        <v>338</v>
      </c>
      <c r="C116" t="s">
        <v>323</v>
      </c>
      <c r="D116" t="str">
        <f t="shared" si="1"/>
        <v>4 meses</v>
      </c>
    </row>
    <row r="117" spans="1:4" x14ac:dyDescent="0.25">
      <c r="A117" s="13">
        <v>5</v>
      </c>
      <c r="B117" t="s">
        <v>338</v>
      </c>
      <c r="C117" t="s">
        <v>323</v>
      </c>
      <c r="D117" t="str">
        <f t="shared" si="1"/>
        <v>5 meses</v>
      </c>
    </row>
    <row r="118" spans="1:4" x14ac:dyDescent="0.25">
      <c r="A118" s="13">
        <v>10</v>
      </c>
      <c r="B118" t="s">
        <v>338</v>
      </c>
      <c r="C118" t="s">
        <v>323</v>
      </c>
      <c r="D118" t="str">
        <f t="shared" si="1"/>
        <v>10 meses</v>
      </c>
    </row>
    <row r="119" spans="1:4" x14ac:dyDescent="0.25">
      <c r="A119" s="13">
        <v>6</v>
      </c>
      <c r="B119" t="s">
        <v>338</v>
      </c>
      <c r="C119" t="s">
        <v>323</v>
      </c>
      <c r="D119" t="str">
        <f t="shared" si="1"/>
        <v>6 meses</v>
      </c>
    </row>
    <row r="120" spans="1:4" x14ac:dyDescent="0.25">
      <c r="A120" s="13">
        <v>6</v>
      </c>
      <c r="B120" t="s">
        <v>338</v>
      </c>
      <c r="C120" t="s">
        <v>323</v>
      </c>
      <c r="D120" t="str">
        <f t="shared" si="1"/>
        <v>6 meses</v>
      </c>
    </row>
    <row r="121" spans="1:4" x14ac:dyDescent="0.25">
      <c r="A121" s="13">
        <v>5</v>
      </c>
      <c r="B121" t="s">
        <v>338</v>
      </c>
      <c r="C121" t="s">
        <v>323</v>
      </c>
      <c r="D121" t="str">
        <f t="shared" si="1"/>
        <v>5 meses</v>
      </c>
    </row>
    <row r="122" spans="1:4" x14ac:dyDescent="0.25">
      <c r="A122" s="13">
        <v>5</v>
      </c>
      <c r="B122" t="s">
        <v>338</v>
      </c>
      <c r="C122" t="s">
        <v>323</v>
      </c>
      <c r="D122" t="str">
        <f t="shared" si="1"/>
        <v>5 meses</v>
      </c>
    </row>
    <row r="123" spans="1:4" x14ac:dyDescent="0.25">
      <c r="A123" s="13">
        <v>5</v>
      </c>
      <c r="B123" t="s">
        <v>338</v>
      </c>
      <c r="C123" t="s">
        <v>323</v>
      </c>
      <c r="D123" t="str">
        <f t="shared" si="1"/>
        <v>5 meses</v>
      </c>
    </row>
    <row r="124" spans="1:4" x14ac:dyDescent="0.25">
      <c r="A124" s="13">
        <v>5</v>
      </c>
      <c r="B124" t="s">
        <v>338</v>
      </c>
      <c r="C124" t="s">
        <v>323</v>
      </c>
      <c r="D124" t="str">
        <f t="shared" si="1"/>
        <v>5 meses</v>
      </c>
    </row>
    <row r="125" spans="1:4" x14ac:dyDescent="0.25">
      <c r="A125" s="13">
        <v>11</v>
      </c>
      <c r="B125" t="s">
        <v>338</v>
      </c>
      <c r="C125" t="s">
        <v>323</v>
      </c>
      <c r="D125" t="str">
        <f t="shared" si="1"/>
        <v>11 meses</v>
      </c>
    </row>
    <row r="126" spans="1:4" x14ac:dyDescent="0.25">
      <c r="A126" s="13">
        <v>11</v>
      </c>
      <c r="B126" t="s">
        <v>338</v>
      </c>
      <c r="C126" t="s">
        <v>323</v>
      </c>
      <c r="D126" t="str">
        <f t="shared" si="1"/>
        <v>11 meses</v>
      </c>
    </row>
    <row r="127" spans="1:4" x14ac:dyDescent="0.25">
      <c r="A127" s="13">
        <v>12</v>
      </c>
      <c r="B127" t="s">
        <v>338</v>
      </c>
      <c r="C127" t="s">
        <v>323</v>
      </c>
      <c r="D127" t="str">
        <f t="shared" si="1"/>
        <v>12 meses</v>
      </c>
    </row>
    <row r="128" spans="1:4" x14ac:dyDescent="0.25">
      <c r="A128" s="13">
        <v>12</v>
      </c>
      <c r="B128" t="s">
        <v>338</v>
      </c>
      <c r="C128" t="s">
        <v>323</v>
      </c>
      <c r="D128" t="str">
        <f t="shared" si="1"/>
        <v>12 meses</v>
      </c>
    </row>
    <row r="129" spans="1:4" x14ac:dyDescent="0.25">
      <c r="A129" s="13">
        <v>5</v>
      </c>
      <c r="B129" t="s">
        <v>338</v>
      </c>
      <c r="C129" t="s">
        <v>323</v>
      </c>
      <c r="D129" t="str">
        <f t="shared" si="1"/>
        <v>5 meses</v>
      </c>
    </row>
    <row r="130" spans="1:4" x14ac:dyDescent="0.25">
      <c r="A130" s="13">
        <v>6</v>
      </c>
      <c r="B130" t="s">
        <v>338</v>
      </c>
      <c r="C130" t="s">
        <v>323</v>
      </c>
      <c r="D130" t="str">
        <f t="shared" si="1"/>
        <v>6 meses</v>
      </c>
    </row>
    <row r="131" spans="1:4" x14ac:dyDescent="0.25">
      <c r="A131" s="13">
        <v>5</v>
      </c>
      <c r="B131" t="s">
        <v>338</v>
      </c>
      <c r="C131" t="s">
        <v>323</v>
      </c>
      <c r="D131" t="str">
        <f t="shared" ref="D131:D194" si="2">CONCATENATE(A131,C131,B131)</f>
        <v>5 meses</v>
      </c>
    </row>
    <row r="132" spans="1:4" x14ac:dyDescent="0.25">
      <c r="A132" s="13">
        <v>4</v>
      </c>
      <c r="B132" t="s">
        <v>338</v>
      </c>
      <c r="C132" t="s">
        <v>323</v>
      </c>
      <c r="D132" t="str">
        <f t="shared" si="2"/>
        <v>4 meses</v>
      </c>
    </row>
    <row r="133" spans="1:4" x14ac:dyDescent="0.25">
      <c r="A133" s="13">
        <v>4</v>
      </c>
      <c r="B133" t="s">
        <v>338</v>
      </c>
      <c r="C133" t="s">
        <v>323</v>
      </c>
      <c r="D133" t="str">
        <f t="shared" si="2"/>
        <v>4 meses</v>
      </c>
    </row>
    <row r="134" spans="1:4" x14ac:dyDescent="0.25">
      <c r="A134" s="13">
        <v>4</v>
      </c>
      <c r="B134" t="s">
        <v>338</v>
      </c>
      <c r="C134" t="s">
        <v>323</v>
      </c>
      <c r="D134" t="str">
        <f t="shared" si="2"/>
        <v>4 meses</v>
      </c>
    </row>
    <row r="135" spans="1:4" x14ac:dyDescent="0.25">
      <c r="A135" s="13">
        <v>4</v>
      </c>
      <c r="B135" t="s">
        <v>338</v>
      </c>
      <c r="C135" t="s">
        <v>323</v>
      </c>
      <c r="D135" t="str">
        <f t="shared" si="2"/>
        <v>4 meses</v>
      </c>
    </row>
    <row r="136" spans="1:4" x14ac:dyDescent="0.25">
      <c r="A136" s="13">
        <v>6</v>
      </c>
      <c r="B136" t="s">
        <v>338</v>
      </c>
      <c r="C136" t="s">
        <v>323</v>
      </c>
      <c r="D136" t="str">
        <f t="shared" si="2"/>
        <v>6 meses</v>
      </c>
    </row>
    <row r="137" spans="1:4" x14ac:dyDescent="0.25">
      <c r="A137" s="13">
        <v>6</v>
      </c>
      <c r="B137" t="s">
        <v>338</v>
      </c>
      <c r="C137" t="s">
        <v>323</v>
      </c>
      <c r="D137" t="str">
        <f t="shared" si="2"/>
        <v>6 meses</v>
      </c>
    </row>
    <row r="138" spans="1:4" x14ac:dyDescent="0.25">
      <c r="A138" s="13">
        <v>6</v>
      </c>
      <c r="B138" t="s">
        <v>338</v>
      </c>
      <c r="C138" t="s">
        <v>323</v>
      </c>
      <c r="D138" t="str">
        <f t="shared" si="2"/>
        <v>6 meses</v>
      </c>
    </row>
    <row r="139" spans="1:4" x14ac:dyDescent="0.25">
      <c r="A139" s="13">
        <v>5</v>
      </c>
      <c r="B139" t="s">
        <v>338</v>
      </c>
      <c r="C139" t="s">
        <v>323</v>
      </c>
      <c r="D139" t="str">
        <f t="shared" si="2"/>
        <v>5 meses</v>
      </c>
    </row>
    <row r="140" spans="1:4" x14ac:dyDescent="0.25">
      <c r="A140" s="13">
        <v>6</v>
      </c>
      <c r="B140" t="s">
        <v>338</v>
      </c>
      <c r="C140" t="s">
        <v>323</v>
      </c>
      <c r="D140" t="str">
        <f t="shared" si="2"/>
        <v>6 meses</v>
      </c>
    </row>
    <row r="141" spans="1:4" x14ac:dyDescent="0.25">
      <c r="A141" s="13">
        <v>6</v>
      </c>
      <c r="B141" t="s">
        <v>338</v>
      </c>
      <c r="C141" t="s">
        <v>323</v>
      </c>
      <c r="D141" t="str">
        <f t="shared" si="2"/>
        <v>6 meses</v>
      </c>
    </row>
    <row r="142" spans="1:4" x14ac:dyDescent="0.25">
      <c r="A142" s="13">
        <v>3</v>
      </c>
      <c r="B142" t="s">
        <v>338</v>
      </c>
      <c r="C142" t="s">
        <v>323</v>
      </c>
      <c r="D142" t="str">
        <f t="shared" si="2"/>
        <v>3 meses</v>
      </c>
    </row>
    <row r="143" spans="1:4" x14ac:dyDescent="0.25">
      <c r="A143" s="13">
        <v>12</v>
      </c>
      <c r="B143" t="s">
        <v>338</v>
      </c>
      <c r="C143" t="s">
        <v>323</v>
      </c>
      <c r="D143" t="str">
        <f t="shared" si="2"/>
        <v>12 meses</v>
      </c>
    </row>
    <row r="144" spans="1:4" x14ac:dyDescent="0.25">
      <c r="A144" s="13">
        <v>12</v>
      </c>
      <c r="B144" t="s">
        <v>338</v>
      </c>
      <c r="C144" t="s">
        <v>323</v>
      </c>
      <c r="D144" t="str">
        <f t="shared" si="2"/>
        <v>12 meses</v>
      </c>
    </row>
    <row r="145" spans="1:4" x14ac:dyDescent="0.25">
      <c r="A145" s="13">
        <v>12</v>
      </c>
      <c r="B145" t="s">
        <v>338</v>
      </c>
      <c r="C145" t="s">
        <v>323</v>
      </c>
      <c r="D145" t="str">
        <f t="shared" si="2"/>
        <v>12 meses</v>
      </c>
    </row>
    <row r="146" spans="1:4" x14ac:dyDescent="0.25">
      <c r="A146" s="13">
        <v>5</v>
      </c>
      <c r="B146" t="s">
        <v>338</v>
      </c>
      <c r="C146" t="s">
        <v>323</v>
      </c>
      <c r="D146" t="str">
        <f t="shared" si="2"/>
        <v>5 meses</v>
      </c>
    </row>
    <row r="147" spans="1:4" x14ac:dyDescent="0.25">
      <c r="A147" s="13">
        <v>10</v>
      </c>
      <c r="B147" t="s">
        <v>338</v>
      </c>
      <c r="C147" t="s">
        <v>323</v>
      </c>
      <c r="D147" t="str">
        <f t="shared" si="2"/>
        <v>10 meses</v>
      </c>
    </row>
    <row r="148" spans="1:4" x14ac:dyDescent="0.25">
      <c r="A148" s="13">
        <v>6</v>
      </c>
      <c r="B148" t="s">
        <v>338</v>
      </c>
      <c r="C148" t="s">
        <v>323</v>
      </c>
      <c r="D148" t="str">
        <f t="shared" si="2"/>
        <v>6 meses</v>
      </c>
    </row>
    <row r="149" spans="1:4" x14ac:dyDescent="0.25">
      <c r="A149" s="13">
        <v>5</v>
      </c>
      <c r="B149" t="s">
        <v>338</v>
      </c>
      <c r="C149" t="s">
        <v>323</v>
      </c>
      <c r="D149" t="str">
        <f t="shared" si="2"/>
        <v>5 meses</v>
      </c>
    </row>
    <row r="150" spans="1:4" x14ac:dyDescent="0.25">
      <c r="A150" s="13">
        <v>5</v>
      </c>
      <c r="B150" t="s">
        <v>338</v>
      </c>
      <c r="C150" t="s">
        <v>323</v>
      </c>
      <c r="D150" t="str">
        <f t="shared" si="2"/>
        <v>5 meses</v>
      </c>
    </row>
    <row r="151" spans="1:4" x14ac:dyDescent="0.25">
      <c r="A151" s="13">
        <v>5</v>
      </c>
      <c r="B151" t="s">
        <v>338</v>
      </c>
      <c r="C151" t="s">
        <v>323</v>
      </c>
      <c r="D151" t="str">
        <f t="shared" si="2"/>
        <v>5 meses</v>
      </c>
    </row>
    <row r="152" spans="1:4" x14ac:dyDescent="0.25">
      <c r="A152" s="13">
        <v>5</v>
      </c>
      <c r="B152" t="s">
        <v>338</v>
      </c>
      <c r="C152" t="s">
        <v>323</v>
      </c>
      <c r="D152" t="str">
        <f t="shared" si="2"/>
        <v>5 meses</v>
      </c>
    </row>
    <row r="153" spans="1:4" x14ac:dyDescent="0.25">
      <c r="A153" s="13">
        <v>12</v>
      </c>
      <c r="B153" t="s">
        <v>338</v>
      </c>
      <c r="C153" t="s">
        <v>323</v>
      </c>
      <c r="D153" t="str">
        <f t="shared" si="2"/>
        <v>12 meses</v>
      </c>
    </row>
    <row r="154" spans="1:4" x14ac:dyDescent="0.25">
      <c r="A154" s="13">
        <v>10</v>
      </c>
      <c r="B154" t="s">
        <v>338</v>
      </c>
      <c r="C154" t="s">
        <v>323</v>
      </c>
      <c r="D154" t="str">
        <f t="shared" si="2"/>
        <v>10 meses</v>
      </c>
    </row>
    <row r="155" spans="1:4" x14ac:dyDescent="0.25">
      <c r="A155" s="13">
        <v>3</v>
      </c>
      <c r="B155" t="s">
        <v>338</v>
      </c>
      <c r="C155" t="s">
        <v>323</v>
      </c>
      <c r="D155" t="str">
        <f t="shared" si="2"/>
        <v>3 meses</v>
      </c>
    </row>
    <row r="156" spans="1:4" x14ac:dyDescent="0.25">
      <c r="A156" s="13">
        <v>10</v>
      </c>
      <c r="B156" t="s">
        <v>338</v>
      </c>
      <c r="C156" t="s">
        <v>323</v>
      </c>
      <c r="D156" t="str">
        <f t="shared" si="2"/>
        <v>10 meses</v>
      </c>
    </row>
    <row r="157" spans="1:4" x14ac:dyDescent="0.25">
      <c r="A157" s="13">
        <v>10</v>
      </c>
      <c r="B157" t="s">
        <v>338</v>
      </c>
      <c r="C157" t="s">
        <v>323</v>
      </c>
      <c r="D157" t="str">
        <f t="shared" si="2"/>
        <v>10 meses</v>
      </c>
    </row>
    <row r="158" spans="1:4" x14ac:dyDescent="0.25">
      <c r="A158" s="13">
        <v>10</v>
      </c>
      <c r="B158" t="s">
        <v>338</v>
      </c>
      <c r="C158" t="s">
        <v>323</v>
      </c>
      <c r="D158" t="str">
        <f t="shared" si="2"/>
        <v>10 meses</v>
      </c>
    </row>
    <row r="159" spans="1:4" x14ac:dyDescent="0.25">
      <c r="A159" s="13">
        <v>10</v>
      </c>
      <c r="B159" t="s">
        <v>338</v>
      </c>
      <c r="C159" t="s">
        <v>323</v>
      </c>
      <c r="D159" t="str">
        <f t="shared" si="2"/>
        <v>10 meses</v>
      </c>
    </row>
    <row r="160" spans="1:4" x14ac:dyDescent="0.25">
      <c r="A160" s="13">
        <v>10</v>
      </c>
      <c r="B160" t="s">
        <v>338</v>
      </c>
      <c r="C160" t="s">
        <v>323</v>
      </c>
      <c r="D160" t="str">
        <f t="shared" si="2"/>
        <v>10 meses</v>
      </c>
    </row>
    <row r="161" spans="1:4" x14ac:dyDescent="0.25">
      <c r="A161" s="13">
        <v>10</v>
      </c>
      <c r="B161" t="s">
        <v>338</v>
      </c>
      <c r="C161" t="s">
        <v>323</v>
      </c>
      <c r="D161" t="str">
        <f t="shared" si="2"/>
        <v>10 meses</v>
      </c>
    </row>
    <row r="162" spans="1:4" x14ac:dyDescent="0.25">
      <c r="A162" s="13">
        <v>7</v>
      </c>
      <c r="B162" t="s">
        <v>338</v>
      </c>
      <c r="C162" t="s">
        <v>323</v>
      </c>
      <c r="D162" t="str">
        <f t="shared" si="2"/>
        <v>7 meses</v>
      </c>
    </row>
    <row r="163" spans="1:4" x14ac:dyDescent="0.25">
      <c r="A163" s="13">
        <v>12</v>
      </c>
      <c r="B163" t="s">
        <v>338</v>
      </c>
      <c r="C163" t="s">
        <v>323</v>
      </c>
      <c r="D163" t="str">
        <f t="shared" si="2"/>
        <v>12 meses</v>
      </c>
    </row>
    <row r="164" spans="1:4" x14ac:dyDescent="0.25">
      <c r="A164" s="13">
        <v>12</v>
      </c>
      <c r="B164" t="s">
        <v>338</v>
      </c>
      <c r="C164" t="s">
        <v>323</v>
      </c>
      <c r="D164" t="str">
        <f t="shared" si="2"/>
        <v>12 meses</v>
      </c>
    </row>
    <row r="165" spans="1:4" x14ac:dyDescent="0.25">
      <c r="A165" s="13">
        <v>7</v>
      </c>
      <c r="B165" t="s">
        <v>338</v>
      </c>
      <c r="C165" t="s">
        <v>323</v>
      </c>
      <c r="D165" t="str">
        <f t="shared" si="2"/>
        <v>7 meses</v>
      </c>
    </row>
    <row r="166" spans="1:4" x14ac:dyDescent="0.25">
      <c r="A166" s="13">
        <v>7</v>
      </c>
      <c r="B166" t="s">
        <v>338</v>
      </c>
      <c r="C166" t="s">
        <v>323</v>
      </c>
      <c r="D166" t="str">
        <f t="shared" si="2"/>
        <v>7 meses</v>
      </c>
    </row>
    <row r="167" spans="1:4" x14ac:dyDescent="0.25">
      <c r="A167" s="13">
        <v>3</v>
      </c>
      <c r="B167" t="s">
        <v>338</v>
      </c>
      <c r="C167" t="s">
        <v>323</v>
      </c>
      <c r="D167" t="str">
        <f t="shared" si="2"/>
        <v>3 meses</v>
      </c>
    </row>
    <row r="168" spans="1:4" x14ac:dyDescent="0.25">
      <c r="A168" s="13">
        <v>6</v>
      </c>
      <c r="B168" t="s">
        <v>338</v>
      </c>
      <c r="C168" t="s">
        <v>323</v>
      </c>
      <c r="D168" t="str">
        <f t="shared" si="2"/>
        <v>6 meses</v>
      </c>
    </row>
    <row r="169" spans="1:4" x14ac:dyDescent="0.25">
      <c r="A169" s="13">
        <v>12</v>
      </c>
      <c r="B169" t="s">
        <v>338</v>
      </c>
      <c r="C169" t="s">
        <v>323</v>
      </c>
      <c r="D169" t="str">
        <f t="shared" si="2"/>
        <v>12 meses</v>
      </c>
    </row>
    <row r="170" spans="1:4" x14ac:dyDescent="0.25">
      <c r="A170" s="13">
        <v>12</v>
      </c>
      <c r="B170" t="s">
        <v>338</v>
      </c>
      <c r="C170" t="s">
        <v>323</v>
      </c>
      <c r="D170" t="str">
        <f t="shared" si="2"/>
        <v>12 meses</v>
      </c>
    </row>
    <row r="171" spans="1:4" x14ac:dyDescent="0.25">
      <c r="A171" s="13">
        <v>11</v>
      </c>
      <c r="B171" t="s">
        <v>338</v>
      </c>
      <c r="C171" t="s">
        <v>323</v>
      </c>
      <c r="D171" t="str">
        <f t="shared" si="2"/>
        <v>11 meses</v>
      </c>
    </row>
    <row r="172" spans="1:4" x14ac:dyDescent="0.25">
      <c r="A172" s="13">
        <v>11</v>
      </c>
      <c r="B172" t="s">
        <v>338</v>
      </c>
      <c r="C172" t="s">
        <v>323</v>
      </c>
      <c r="D172" t="str">
        <f t="shared" si="2"/>
        <v>11 meses</v>
      </c>
    </row>
    <row r="173" spans="1:4" x14ac:dyDescent="0.25">
      <c r="A173" s="13">
        <v>10</v>
      </c>
      <c r="B173" t="s">
        <v>338</v>
      </c>
      <c r="C173" t="s">
        <v>323</v>
      </c>
      <c r="D173" t="str">
        <f t="shared" si="2"/>
        <v>10 meses</v>
      </c>
    </row>
    <row r="174" spans="1:4" x14ac:dyDescent="0.25">
      <c r="A174" s="13">
        <v>6</v>
      </c>
      <c r="B174" t="s">
        <v>338</v>
      </c>
      <c r="C174" t="s">
        <v>323</v>
      </c>
      <c r="D174" t="str">
        <f t="shared" si="2"/>
        <v>6 meses</v>
      </c>
    </row>
    <row r="175" spans="1:4" x14ac:dyDescent="0.25">
      <c r="A175" s="13">
        <v>6</v>
      </c>
      <c r="B175" t="s">
        <v>338</v>
      </c>
      <c r="C175" t="s">
        <v>323</v>
      </c>
      <c r="D175" t="str">
        <f t="shared" si="2"/>
        <v>6 meses</v>
      </c>
    </row>
    <row r="176" spans="1:4" x14ac:dyDescent="0.25">
      <c r="A176" s="13">
        <v>6</v>
      </c>
      <c r="B176" t="s">
        <v>338</v>
      </c>
      <c r="C176" t="s">
        <v>323</v>
      </c>
      <c r="D176" t="str">
        <f t="shared" si="2"/>
        <v>6 meses</v>
      </c>
    </row>
    <row r="177" spans="1:4" x14ac:dyDescent="0.25">
      <c r="A177" s="13">
        <v>6</v>
      </c>
      <c r="B177" t="s">
        <v>338</v>
      </c>
      <c r="C177" t="s">
        <v>323</v>
      </c>
      <c r="D177" t="str">
        <f t="shared" si="2"/>
        <v>6 meses</v>
      </c>
    </row>
    <row r="178" spans="1:4" x14ac:dyDescent="0.25">
      <c r="A178" s="13">
        <v>9</v>
      </c>
      <c r="B178" t="s">
        <v>338</v>
      </c>
      <c r="C178" t="s">
        <v>323</v>
      </c>
      <c r="D178" t="str">
        <f t="shared" si="2"/>
        <v>9 meses</v>
      </c>
    </row>
    <row r="179" spans="1:4" x14ac:dyDescent="0.25">
      <c r="A179" s="13">
        <v>5</v>
      </c>
      <c r="B179" t="s">
        <v>338</v>
      </c>
      <c r="C179" t="s">
        <v>323</v>
      </c>
      <c r="D179" t="str">
        <f t="shared" si="2"/>
        <v>5 meses</v>
      </c>
    </row>
    <row r="180" spans="1:4" x14ac:dyDescent="0.25">
      <c r="A180" s="13">
        <v>6</v>
      </c>
      <c r="B180" t="s">
        <v>338</v>
      </c>
      <c r="C180" t="s">
        <v>323</v>
      </c>
      <c r="D180" t="str">
        <f t="shared" si="2"/>
        <v>6 meses</v>
      </c>
    </row>
    <row r="181" spans="1:4" x14ac:dyDescent="0.25">
      <c r="A181" s="13">
        <v>12</v>
      </c>
      <c r="B181" t="s">
        <v>338</v>
      </c>
      <c r="C181" t="s">
        <v>323</v>
      </c>
      <c r="D181" t="str">
        <f t="shared" si="2"/>
        <v>12 meses</v>
      </c>
    </row>
    <row r="182" spans="1:4" x14ac:dyDescent="0.25">
      <c r="A182" s="13">
        <v>5</v>
      </c>
      <c r="B182" t="s">
        <v>338</v>
      </c>
      <c r="C182" t="s">
        <v>323</v>
      </c>
      <c r="D182" t="str">
        <f t="shared" si="2"/>
        <v>5 meses</v>
      </c>
    </row>
    <row r="183" spans="1:4" x14ac:dyDescent="0.25">
      <c r="A183" s="13">
        <v>5</v>
      </c>
      <c r="B183" t="s">
        <v>338</v>
      </c>
      <c r="C183" t="s">
        <v>323</v>
      </c>
      <c r="D183" t="str">
        <f t="shared" si="2"/>
        <v>5 meses</v>
      </c>
    </row>
    <row r="184" spans="1:4" x14ac:dyDescent="0.25">
      <c r="A184" s="13">
        <v>5</v>
      </c>
      <c r="B184" t="s">
        <v>338</v>
      </c>
      <c r="C184" t="s">
        <v>323</v>
      </c>
      <c r="D184" t="str">
        <f t="shared" si="2"/>
        <v>5 meses</v>
      </c>
    </row>
    <row r="185" spans="1:4" x14ac:dyDescent="0.25">
      <c r="A185" s="13">
        <v>5</v>
      </c>
      <c r="B185" t="s">
        <v>338</v>
      </c>
      <c r="C185" t="s">
        <v>323</v>
      </c>
      <c r="D185" t="str">
        <f t="shared" si="2"/>
        <v>5 meses</v>
      </c>
    </row>
    <row r="186" spans="1:4" x14ac:dyDescent="0.25">
      <c r="A186" s="13">
        <v>5</v>
      </c>
      <c r="B186" t="s">
        <v>338</v>
      </c>
      <c r="C186" t="s">
        <v>323</v>
      </c>
      <c r="D186" t="str">
        <f t="shared" si="2"/>
        <v>5 meses</v>
      </c>
    </row>
    <row r="187" spans="1:4" x14ac:dyDescent="0.25">
      <c r="A187" s="13">
        <v>11</v>
      </c>
      <c r="B187" t="s">
        <v>338</v>
      </c>
      <c r="C187" t="s">
        <v>323</v>
      </c>
      <c r="D187" t="str">
        <f t="shared" si="2"/>
        <v>11 meses</v>
      </c>
    </row>
    <row r="188" spans="1:4" x14ac:dyDescent="0.25">
      <c r="A188" s="13">
        <v>11</v>
      </c>
      <c r="B188" t="s">
        <v>338</v>
      </c>
      <c r="C188" t="s">
        <v>323</v>
      </c>
      <c r="D188" t="str">
        <f t="shared" si="2"/>
        <v>11 meses</v>
      </c>
    </row>
    <row r="189" spans="1:4" x14ac:dyDescent="0.25">
      <c r="A189" s="13">
        <v>11</v>
      </c>
      <c r="B189" t="s">
        <v>338</v>
      </c>
      <c r="C189" t="s">
        <v>323</v>
      </c>
      <c r="D189" t="str">
        <f t="shared" si="2"/>
        <v>11 meses</v>
      </c>
    </row>
    <row r="190" spans="1:4" x14ac:dyDescent="0.25">
      <c r="A190" s="13">
        <v>11</v>
      </c>
      <c r="B190" t="s">
        <v>338</v>
      </c>
      <c r="C190" t="s">
        <v>323</v>
      </c>
      <c r="D190" t="str">
        <f t="shared" si="2"/>
        <v>11 meses</v>
      </c>
    </row>
    <row r="191" spans="1:4" x14ac:dyDescent="0.25">
      <c r="A191" s="13">
        <v>13</v>
      </c>
      <c r="B191" t="s">
        <v>338</v>
      </c>
      <c r="C191" t="s">
        <v>323</v>
      </c>
      <c r="D191" t="str">
        <f t="shared" si="2"/>
        <v>13 meses</v>
      </c>
    </row>
    <row r="192" spans="1:4" x14ac:dyDescent="0.25">
      <c r="A192" s="13">
        <v>5</v>
      </c>
      <c r="B192" t="s">
        <v>338</v>
      </c>
      <c r="C192" t="s">
        <v>323</v>
      </c>
      <c r="D192" t="str">
        <f t="shared" si="2"/>
        <v>5 meses</v>
      </c>
    </row>
    <row r="193" spans="1:4" x14ac:dyDescent="0.25">
      <c r="A193" s="13">
        <v>11</v>
      </c>
      <c r="B193" t="s">
        <v>338</v>
      </c>
      <c r="C193" t="s">
        <v>323</v>
      </c>
      <c r="D193" t="str">
        <f t="shared" si="2"/>
        <v>11 meses</v>
      </c>
    </row>
    <row r="194" spans="1:4" x14ac:dyDescent="0.25">
      <c r="A194" s="13">
        <v>11</v>
      </c>
      <c r="B194" t="s">
        <v>338</v>
      </c>
      <c r="C194" t="s">
        <v>323</v>
      </c>
      <c r="D194" t="str">
        <f t="shared" si="2"/>
        <v>11 meses</v>
      </c>
    </row>
    <row r="195" spans="1:4" x14ac:dyDescent="0.25">
      <c r="A195" s="13">
        <v>11</v>
      </c>
      <c r="B195" t="s">
        <v>338</v>
      </c>
      <c r="C195" t="s">
        <v>323</v>
      </c>
      <c r="D195" t="str">
        <f t="shared" ref="D195:D258" si="3">CONCATENATE(A195,C195,B195)</f>
        <v>11 meses</v>
      </c>
    </row>
    <row r="196" spans="1:4" x14ac:dyDescent="0.25">
      <c r="A196" s="13">
        <v>11</v>
      </c>
      <c r="B196" t="s">
        <v>338</v>
      </c>
      <c r="C196" t="s">
        <v>323</v>
      </c>
      <c r="D196" t="str">
        <f t="shared" si="3"/>
        <v>11 meses</v>
      </c>
    </row>
    <row r="197" spans="1:4" x14ac:dyDescent="0.25">
      <c r="A197" s="13">
        <v>6</v>
      </c>
      <c r="B197" t="s">
        <v>338</v>
      </c>
      <c r="C197" t="s">
        <v>323</v>
      </c>
      <c r="D197" t="str">
        <f t="shared" si="3"/>
        <v>6 meses</v>
      </c>
    </row>
    <row r="198" spans="1:4" x14ac:dyDescent="0.25">
      <c r="A198" s="13">
        <v>11</v>
      </c>
      <c r="B198" t="s">
        <v>338</v>
      </c>
      <c r="C198" t="s">
        <v>323</v>
      </c>
      <c r="D198" t="str">
        <f t="shared" si="3"/>
        <v>11 meses</v>
      </c>
    </row>
    <row r="199" spans="1:4" x14ac:dyDescent="0.25">
      <c r="A199" s="13">
        <v>11</v>
      </c>
      <c r="B199" t="s">
        <v>338</v>
      </c>
      <c r="C199" t="s">
        <v>323</v>
      </c>
      <c r="D199" t="str">
        <f t="shared" si="3"/>
        <v>11 meses</v>
      </c>
    </row>
    <row r="200" spans="1:4" x14ac:dyDescent="0.25">
      <c r="A200" s="13">
        <v>11</v>
      </c>
      <c r="B200" t="s">
        <v>338</v>
      </c>
      <c r="C200" t="s">
        <v>323</v>
      </c>
      <c r="D200" t="str">
        <f t="shared" si="3"/>
        <v>11 meses</v>
      </c>
    </row>
    <row r="201" spans="1:4" x14ac:dyDescent="0.25">
      <c r="A201" s="13">
        <v>6</v>
      </c>
      <c r="B201" t="s">
        <v>338</v>
      </c>
      <c r="C201" t="s">
        <v>323</v>
      </c>
      <c r="D201" t="str">
        <f t="shared" si="3"/>
        <v>6 meses</v>
      </c>
    </row>
    <row r="202" spans="1:4" x14ac:dyDescent="0.25">
      <c r="A202" s="14">
        <v>1</v>
      </c>
      <c r="B202" t="s">
        <v>339</v>
      </c>
      <c r="C202" t="s">
        <v>323</v>
      </c>
      <c r="D202" t="str">
        <f t="shared" si="3"/>
        <v>1 mes</v>
      </c>
    </row>
    <row r="203" spans="1:4" x14ac:dyDescent="0.25">
      <c r="A203" s="13">
        <v>6</v>
      </c>
      <c r="B203" t="s">
        <v>338</v>
      </c>
      <c r="C203" t="s">
        <v>323</v>
      </c>
      <c r="D203" t="str">
        <f t="shared" si="3"/>
        <v>6 meses</v>
      </c>
    </row>
    <row r="204" spans="1:4" x14ac:dyDescent="0.25">
      <c r="A204" s="13">
        <v>5</v>
      </c>
      <c r="B204" t="s">
        <v>338</v>
      </c>
      <c r="C204" t="s">
        <v>323</v>
      </c>
      <c r="D204" t="str">
        <f t="shared" si="3"/>
        <v>5 meses</v>
      </c>
    </row>
    <row r="205" spans="1:4" x14ac:dyDescent="0.25">
      <c r="A205" s="13">
        <v>6</v>
      </c>
      <c r="B205" t="s">
        <v>338</v>
      </c>
      <c r="C205" t="s">
        <v>323</v>
      </c>
      <c r="D205" t="str">
        <f t="shared" si="3"/>
        <v>6 meses</v>
      </c>
    </row>
    <row r="206" spans="1:4" x14ac:dyDescent="0.25">
      <c r="A206" s="13">
        <v>6</v>
      </c>
      <c r="B206" t="s">
        <v>338</v>
      </c>
      <c r="C206" t="s">
        <v>323</v>
      </c>
      <c r="D206" t="str">
        <f t="shared" si="3"/>
        <v>6 meses</v>
      </c>
    </row>
    <row r="207" spans="1:4" x14ac:dyDescent="0.25">
      <c r="A207" s="13">
        <v>6</v>
      </c>
      <c r="B207" t="s">
        <v>338</v>
      </c>
      <c r="C207" t="s">
        <v>323</v>
      </c>
      <c r="D207" t="str">
        <f t="shared" si="3"/>
        <v>6 meses</v>
      </c>
    </row>
    <row r="208" spans="1:4" x14ac:dyDescent="0.25">
      <c r="A208" s="14">
        <v>1</v>
      </c>
      <c r="B208" t="s">
        <v>339</v>
      </c>
      <c r="C208" t="s">
        <v>323</v>
      </c>
      <c r="D208" t="str">
        <f t="shared" si="3"/>
        <v>1 mes</v>
      </c>
    </row>
    <row r="209" spans="1:4" x14ac:dyDescent="0.25">
      <c r="A209" s="13">
        <v>6</v>
      </c>
      <c r="B209" t="s">
        <v>338</v>
      </c>
      <c r="C209" t="s">
        <v>323</v>
      </c>
      <c r="D209" t="str">
        <f t="shared" si="3"/>
        <v>6 meses</v>
      </c>
    </row>
    <row r="210" spans="1:4" x14ac:dyDescent="0.25">
      <c r="A210" s="13">
        <v>3</v>
      </c>
      <c r="B210" t="s">
        <v>338</v>
      </c>
      <c r="C210" t="s">
        <v>323</v>
      </c>
      <c r="D210" t="str">
        <f t="shared" si="3"/>
        <v>3 meses</v>
      </c>
    </row>
    <row r="211" spans="1:4" x14ac:dyDescent="0.25">
      <c r="A211" s="13">
        <v>6</v>
      </c>
      <c r="B211" t="s">
        <v>338</v>
      </c>
      <c r="C211" t="s">
        <v>323</v>
      </c>
      <c r="D211" t="str">
        <f t="shared" si="3"/>
        <v>6 meses</v>
      </c>
    </row>
    <row r="212" spans="1:4" x14ac:dyDescent="0.25">
      <c r="A212" s="13">
        <v>11</v>
      </c>
      <c r="B212" t="s">
        <v>338</v>
      </c>
      <c r="C212" t="s">
        <v>323</v>
      </c>
      <c r="D212" t="str">
        <f t="shared" si="3"/>
        <v>11 meses</v>
      </c>
    </row>
    <row r="213" spans="1:4" x14ac:dyDescent="0.25">
      <c r="A213" s="13">
        <v>1</v>
      </c>
      <c r="B213" t="s">
        <v>339</v>
      </c>
      <c r="C213" t="s">
        <v>323</v>
      </c>
      <c r="D213" t="str">
        <f t="shared" si="3"/>
        <v>1 mes</v>
      </c>
    </row>
    <row r="214" spans="1:4" x14ac:dyDescent="0.25">
      <c r="A214" s="13">
        <v>13</v>
      </c>
      <c r="B214" t="s">
        <v>338</v>
      </c>
      <c r="C214" t="s">
        <v>323</v>
      </c>
      <c r="D214" t="str">
        <f t="shared" si="3"/>
        <v>13 meses</v>
      </c>
    </row>
    <row r="215" spans="1:4" x14ac:dyDescent="0.25">
      <c r="A215" s="13">
        <v>11</v>
      </c>
      <c r="B215" t="s">
        <v>338</v>
      </c>
      <c r="C215" t="s">
        <v>323</v>
      </c>
      <c r="D215" t="str">
        <f t="shared" si="3"/>
        <v>11 meses</v>
      </c>
    </row>
    <row r="216" spans="1:4" x14ac:dyDescent="0.25">
      <c r="A216" s="13">
        <v>13</v>
      </c>
      <c r="B216" t="s">
        <v>338</v>
      </c>
      <c r="C216" t="s">
        <v>323</v>
      </c>
      <c r="D216" t="str">
        <f t="shared" si="3"/>
        <v>13 meses</v>
      </c>
    </row>
    <row r="217" spans="1:4" x14ac:dyDescent="0.25">
      <c r="A217" s="13">
        <v>4</v>
      </c>
      <c r="B217" t="s">
        <v>338</v>
      </c>
      <c r="C217" t="s">
        <v>323</v>
      </c>
      <c r="D217" t="str">
        <f t="shared" si="3"/>
        <v>4 meses</v>
      </c>
    </row>
    <row r="218" spans="1:4" x14ac:dyDescent="0.25">
      <c r="A218" s="13">
        <v>11</v>
      </c>
      <c r="B218" t="s">
        <v>338</v>
      </c>
      <c r="C218" t="s">
        <v>323</v>
      </c>
      <c r="D218" t="str">
        <f t="shared" si="3"/>
        <v>11 meses</v>
      </c>
    </row>
    <row r="219" spans="1:4" x14ac:dyDescent="0.25">
      <c r="A219" s="13">
        <v>11</v>
      </c>
      <c r="B219" t="s">
        <v>338</v>
      </c>
      <c r="C219" t="s">
        <v>323</v>
      </c>
      <c r="D219" t="str">
        <f t="shared" si="3"/>
        <v>11 meses</v>
      </c>
    </row>
    <row r="220" spans="1:4" x14ac:dyDescent="0.25">
      <c r="A220" s="13">
        <v>10</v>
      </c>
      <c r="B220" t="s">
        <v>338</v>
      </c>
      <c r="C220" t="s">
        <v>323</v>
      </c>
      <c r="D220" t="str">
        <f t="shared" si="3"/>
        <v>10 meses</v>
      </c>
    </row>
    <row r="221" spans="1:4" x14ac:dyDescent="0.25">
      <c r="A221" s="13">
        <v>5</v>
      </c>
      <c r="B221" t="s">
        <v>338</v>
      </c>
      <c r="C221" t="s">
        <v>323</v>
      </c>
      <c r="D221" t="str">
        <f t="shared" si="3"/>
        <v>5 meses</v>
      </c>
    </row>
    <row r="222" spans="1:4" x14ac:dyDescent="0.25">
      <c r="A222" s="13">
        <v>8</v>
      </c>
      <c r="B222" t="s">
        <v>338</v>
      </c>
      <c r="C222" t="s">
        <v>323</v>
      </c>
      <c r="D222" t="str">
        <f t="shared" si="3"/>
        <v>8 meses</v>
      </c>
    </row>
    <row r="223" spans="1:4" x14ac:dyDescent="0.25">
      <c r="A223" s="13">
        <v>9</v>
      </c>
      <c r="B223" t="s">
        <v>338</v>
      </c>
      <c r="C223" t="s">
        <v>323</v>
      </c>
      <c r="D223" t="str">
        <f t="shared" si="3"/>
        <v>9 meses</v>
      </c>
    </row>
    <row r="224" spans="1:4" x14ac:dyDescent="0.25">
      <c r="A224" s="13">
        <v>9</v>
      </c>
      <c r="B224" t="s">
        <v>338</v>
      </c>
      <c r="C224" t="s">
        <v>323</v>
      </c>
      <c r="D224" t="str">
        <f t="shared" si="3"/>
        <v>9 meses</v>
      </c>
    </row>
    <row r="225" spans="1:4" x14ac:dyDescent="0.25">
      <c r="A225" s="13">
        <v>2</v>
      </c>
      <c r="B225" t="s">
        <v>338</v>
      </c>
      <c r="C225" t="s">
        <v>323</v>
      </c>
      <c r="D225" t="str">
        <f t="shared" si="3"/>
        <v>2 meses</v>
      </c>
    </row>
    <row r="226" spans="1:4" x14ac:dyDescent="0.25">
      <c r="A226" s="13">
        <v>1</v>
      </c>
      <c r="B226" t="s">
        <v>339</v>
      </c>
      <c r="C226" t="s">
        <v>323</v>
      </c>
      <c r="D226" t="str">
        <f t="shared" si="3"/>
        <v>1 mes</v>
      </c>
    </row>
    <row r="227" spans="1:4" x14ac:dyDescent="0.25">
      <c r="A227" s="13">
        <v>2</v>
      </c>
      <c r="B227" t="s">
        <v>338</v>
      </c>
      <c r="C227" t="s">
        <v>323</v>
      </c>
      <c r="D227" t="str">
        <f t="shared" si="3"/>
        <v>2 meses</v>
      </c>
    </row>
    <row r="228" spans="1:4" x14ac:dyDescent="0.25">
      <c r="A228" s="13">
        <v>13</v>
      </c>
      <c r="B228" t="s">
        <v>338</v>
      </c>
      <c r="C228" t="s">
        <v>323</v>
      </c>
      <c r="D228" t="str">
        <f t="shared" si="3"/>
        <v>13 meses</v>
      </c>
    </row>
    <row r="229" spans="1:4" x14ac:dyDescent="0.25">
      <c r="A229" s="13">
        <v>1</v>
      </c>
      <c r="B229" t="s">
        <v>339</v>
      </c>
      <c r="C229" t="s">
        <v>323</v>
      </c>
      <c r="D229" t="str">
        <f t="shared" si="3"/>
        <v>1 mes</v>
      </c>
    </row>
    <row r="230" spans="1:4" x14ac:dyDescent="0.25">
      <c r="A230" s="13">
        <v>9</v>
      </c>
      <c r="B230" t="s">
        <v>338</v>
      </c>
      <c r="C230" t="s">
        <v>323</v>
      </c>
      <c r="D230" t="str">
        <f t="shared" si="3"/>
        <v>9 meses</v>
      </c>
    </row>
    <row r="231" spans="1:4" x14ac:dyDescent="0.25">
      <c r="A231" s="13">
        <v>9</v>
      </c>
      <c r="B231" t="s">
        <v>338</v>
      </c>
      <c r="C231" t="s">
        <v>323</v>
      </c>
      <c r="D231" t="str">
        <f t="shared" si="3"/>
        <v>9 meses</v>
      </c>
    </row>
    <row r="232" spans="1:4" x14ac:dyDescent="0.25">
      <c r="A232" s="13">
        <v>9</v>
      </c>
      <c r="B232" t="s">
        <v>338</v>
      </c>
      <c r="C232" t="s">
        <v>323</v>
      </c>
      <c r="D232" t="str">
        <f t="shared" si="3"/>
        <v>9 meses</v>
      </c>
    </row>
    <row r="233" spans="1:4" x14ac:dyDescent="0.25">
      <c r="A233" s="13">
        <v>9</v>
      </c>
      <c r="B233" t="s">
        <v>338</v>
      </c>
      <c r="C233" t="s">
        <v>323</v>
      </c>
      <c r="D233" t="str">
        <f t="shared" si="3"/>
        <v>9 meses</v>
      </c>
    </row>
    <row r="234" spans="1:4" x14ac:dyDescent="0.25">
      <c r="A234" s="13">
        <v>13</v>
      </c>
      <c r="B234" t="s">
        <v>338</v>
      </c>
      <c r="C234" t="s">
        <v>323</v>
      </c>
      <c r="D234" t="str">
        <f t="shared" si="3"/>
        <v>13 meses</v>
      </c>
    </row>
    <row r="235" spans="1:4" x14ac:dyDescent="0.25">
      <c r="A235" s="13">
        <v>10</v>
      </c>
      <c r="B235" t="s">
        <v>338</v>
      </c>
      <c r="C235" t="s">
        <v>323</v>
      </c>
      <c r="D235" t="str">
        <f t="shared" si="3"/>
        <v>10 meses</v>
      </c>
    </row>
    <row r="236" spans="1:4" x14ac:dyDescent="0.25">
      <c r="A236" s="13">
        <v>14</v>
      </c>
      <c r="B236" t="s">
        <v>338</v>
      </c>
      <c r="C236" t="s">
        <v>323</v>
      </c>
      <c r="D236" t="str">
        <f t="shared" si="3"/>
        <v>14 meses</v>
      </c>
    </row>
    <row r="237" spans="1:4" x14ac:dyDescent="0.25">
      <c r="A237" s="13">
        <v>11</v>
      </c>
      <c r="B237" t="s">
        <v>338</v>
      </c>
      <c r="C237" t="s">
        <v>323</v>
      </c>
      <c r="D237" t="str">
        <f t="shared" si="3"/>
        <v>11 meses</v>
      </c>
    </row>
    <row r="238" spans="1:4" x14ac:dyDescent="0.25">
      <c r="A238" s="13">
        <v>11</v>
      </c>
      <c r="B238" t="s">
        <v>338</v>
      </c>
      <c r="C238" t="s">
        <v>323</v>
      </c>
      <c r="D238" t="str">
        <f t="shared" si="3"/>
        <v>11 meses</v>
      </c>
    </row>
    <row r="239" spans="1:4" x14ac:dyDescent="0.25">
      <c r="A239" s="13">
        <v>10</v>
      </c>
      <c r="B239" t="s">
        <v>338</v>
      </c>
      <c r="C239" t="s">
        <v>323</v>
      </c>
      <c r="D239" t="str">
        <f t="shared" si="3"/>
        <v>10 meses</v>
      </c>
    </row>
    <row r="240" spans="1:4" x14ac:dyDescent="0.25">
      <c r="A240" s="13">
        <v>9</v>
      </c>
      <c r="B240" t="s">
        <v>338</v>
      </c>
      <c r="C240" t="s">
        <v>323</v>
      </c>
      <c r="D240" t="str">
        <f t="shared" si="3"/>
        <v>9 meses</v>
      </c>
    </row>
    <row r="241" spans="1:4" x14ac:dyDescent="0.25">
      <c r="A241" s="13">
        <v>2</v>
      </c>
      <c r="B241" t="s">
        <v>338</v>
      </c>
      <c r="C241" t="s">
        <v>323</v>
      </c>
      <c r="D241" t="str">
        <f t="shared" si="3"/>
        <v>2 meses</v>
      </c>
    </row>
    <row r="242" spans="1:4" x14ac:dyDescent="0.25">
      <c r="A242" s="13">
        <v>5</v>
      </c>
      <c r="B242" t="s">
        <v>338</v>
      </c>
      <c r="C242" t="s">
        <v>323</v>
      </c>
      <c r="D242" t="str">
        <f t="shared" si="3"/>
        <v>5 meses</v>
      </c>
    </row>
    <row r="243" spans="1:4" x14ac:dyDescent="0.25">
      <c r="A243" s="13">
        <v>3</v>
      </c>
      <c r="B243" t="s">
        <v>338</v>
      </c>
      <c r="C243" t="s">
        <v>323</v>
      </c>
      <c r="D243" t="str">
        <f t="shared" si="3"/>
        <v>3 meses</v>
      </c>
    </row>
    <row r="244" spans="1:4" x14ac:dyDescent="0.25">
      <c r="A244" s="13">
        <v>4</v>
      </c>
      <c r="B244" t="s">
        <v>338</v>
      </c>
      <c r="C244" t="s">
        <v>323</v>
      </c>
      <c r="D244" t="str">
        <f t="shared" si="3"/>
        <v>4 meses</v>
      </c>
    </row>
    <row r="245" spans="1:4" x14ac:dyDescent="0.25">
      <c r="A245" s="13">
        <v>1</v>
      </c>
      <c r="B245" t="s">
        <v>339</v>
      </c>
      <c r="C245" t="s">
        <v>323</v>
      </c>
      <c r="D245" t="str">
        <f t="shared" si="3"/>
        <v>1 mes</v>
      </c>
    </row>
    <row r="246" spans="1:4" x14ac:dyDescent="0.25">
      <c r="A246" s="13">
        <v>1</v>
      </c>
      <c r="B246" t="s">
        <v>339</v>
      </c>
      <c r="C246" t="s">
        <v>323</v>
      </c>
      <c r="D246" t="str">
        <f t="shared" si="3"/>
        <v>1 mes</v>
      </c>
    </row>
    <row r="247" spans="1:4" x14ac:dyDescent="0.25">
      <c r="A247" s="13">
        <v>10</v>
      </c>
      <c r="B247" t="s">
        <v>338</v>
      </c>
      <c r="C247" t="s">
        <v>323</v>
      </c>
      <c r="D247" t="str">
        <f t="shared" si="3"/>
        <v>10 meses</v>
      </c>
    </row>
    <row r="248" spans="1:4" x14ac:dyDescent="0.25">
      <c r="A248" s="13">
        <v>1</v>
      </c>
      <c r="B248" t="s">
        <v>339</v>
      </c>
      <c r="C248" t="s">
        <v>323</v>
      </c>
      <c r="D248" t="str">
        <f t="shared" si="3"/>
        <v>1 mes</v>
      </c>
    </row>
    <row r="249" spans="1:4" x14ac:dyDescent="0.25">
      <c r="A249" s="13">
        <v>3</v>
      </c>
      <c r="B249" t="s">
        <v>338</v>
      </c>
      <c r="C249" t="s">
        <v>323</v>
      </c>
      <c r="D249" t="str">
        <f t="shared" si="3"/>
        <v>3 meses</v>
      </c>
    </row>
    <row r="250" spans="1:4" x14ac:dyDescent="0.25">
      <c r="A250" s="13">
        <v>1</v>
      </c>
      <c r="B250" t="s">
        <v>339</v>
      </c>
      <c r="C250" t="s">
        <v>323</v>
      </c>
      <c r="D250" t="str">
        <f t="shared" si="3"/>
        <v>1 mes</v>
      </c>
    </row>
    <row r="251" spans="1:4" x14ac:dyDescent="0.25">
      <c r="A251" s="13">
        <v>2</v>
      </c>
      <c r="B251" t="s">
        <v>338</v>
      </c>
      <c r="C251" t="s">
        <v>323</v>
      </c>
      <c r="D251" t="str">
        <f t="shared" si="3"/>
        <v>2 meses</v>
      </c>
    </row>
    <row r="252" spans="1:4" x14ac:dyDescent="0.25">
      <c r="A252" s="13">
        <v>11</v>
      </c>
      <c r="B252" t="s">
        <v>338</v>
      </c>
      <c r="C252" t="s">
        <v>323</v>
      </c>
      <c r="D252" t="str">
        <f t="shared" si="3"/>
        <v>11 meses</v>
      </c>
    </row>
    <row r="253" spans="1:4" x14ac:dyDescent="0.25">
      <c r="A253" s="13">
        <v>11</v>
      </c>
      <c r="B253" t="s">
        <v>338</v>
      </c>
      <c r="C253" t="s">
        <v>323</v>
      </c>
      <c r="D253" t="str">
        <f t="shared" si="3"/>
        <v>11 meses</v>
      </c>
    </row>
    <row r="254" spans="1:4" x14ac:dyDescent="0.25">
      <c r="A254" s="13">
        <v>9</v>
      </c>
      <c r="B254" t="s">
        <v>338</v>
      </c>
      <c r="C254" t="s">
        <v>323</v>
      </c>
      <c r="D254" t="str">
        <f t="shared" si="3"/>
        <v>9 meses</v>
      </c>
    </row>
    <row r="255" spans="1:4" x14ac:dyDescent="0.25">
      <c r="A255" s="13">
        <v>14</v>
      </c>
      <c r="B255" t="s">
        <v>338</v>
      </c>
      <c r="C255" t="s">
        <v>323</v>
      </c>
      <c r="D255" t="str">
        <f t="shared" si="3"/>
        <v>14 meses</v>
      </c>
    </row>
    <row r="256" spans="1:4" x14ac:dyDescent="0.25">
      <c r="A256" s="13">
        <v>10</v>
      </c>
      <c r="B256" t="s">
        <v>338</v>
      </c>
      <c r="C256" t="s">
        <v>323</v>
      </c>
      <c r="D256" t="str">
        <f t="shared" si="3"/>
        <v>10 meses</v>
      </c>
    </row>
    <row r="257" spans="1:4" x14ac:dyDescent="0.25">
      <c r="A257" s="13">
        <v>9</v>
      </c>
      <c r="B257" t="s">
        <v>338</v>
      </c>
      <c r="C257" t="s">
        <v>323</v>
      </c>
      <c r="D257" t="str">
        <f t="shared" si="3"/>
        <v>9 meses</v>
      </c>
    </row>
    <row r="258" spans="1:4" x14ac:dyDescent="0.25">
      <c r="A258" s="13">
        <v>9</v>
      </c>
      <c r="B258" t="s">
        <v>338</v>
      </c>
      <c r="C258" t="s">
        <v>323</v>
      </c>
      <c r="D258" t="str">
        <f t="shared" si="3"/>
        <v>9 meses</v>
      </c>
    </row>
    <row r="259" spans="1:4" x14ac:dyDescent="0.25">
      <c r="A259" s="13">
        <v>11</v>
      </c>
      <c r="B259" t="s">
        <v>338</v>
      </c>
      <c r="C259" t="s">
        <v>323</v>
      </c>
      <c r="D259" t="str">
        <f t="shared" ref="D259:D322" si="4">CONCATENATE(A259,C259,B259)</f>
        <v>11 meses</v>
      </c>
    </row>
    <row r="260" spans="1:4" x14ac:dyDescent="0.25">
      <c r="A260" s="13">
        <v>11</v>
      </c>
      <c r="B260" t="s">
        <v>338</v>
      </c>
      <c r="C260" t="s">
        <v>323</v>
      </c>
      <c r="D260" t="str">
        <f t="shared" si="4"/>
        <v>11 meses</v>
      </c>
    </row>
    <row r="261" spans="1:4" x14ac:dyDescent="0.25">
      <c r="A261" s="13">
        <v>5</v>
      </c>
      <c r="B261" t="s">
        <v>338</v>
      </c>
      <c r="C261" t="s">
        <v>323</v>
      </c>
      <c r="D261" t="str">
        <f t="shared" si="4"/>
        <v>5 meses</v>
      </c>
    </row>
    <row r="262" spans="1:4" x14ac:dyDescent="0.25">
      <c r="A262" s="13">
        <v>9</v>
      </c>
      <c r="B262" t="s">
        <v>338</v>
      </c>
      <c r="C262" t="s">
        <v>323</v>
      </c>
      <c r="D262" t="str">
        <f t="shared" si="4"/>
        <v>9 meses</v>
      </c>
    </row>
    <row r="263" spans="1:4" x14ac:dyDescent="0.25">
      <c r="A263" s="13">
        <v>5</v>
      </c>
      <c r="B263" t="s">
        <v>338</v>
      </c>
      <c r="C263" t="s">
        <v>323</v>
      </c>
      <c r="D263" t="str">
        <f t="shared" si="4"/>
        <v>5 meses</v>
      </c>
    </row>
    <row r="264" spans="1:4" x14ac:dyDescent="0.25">
      <c r="A264" s="13">
        <v>11</v>
      </c>
      <c r="B264" t="s">
        <v>338</v>
      </c>
      <c r="C264" t="s">
        <v>323</v>
      </c>
      <c r="D264" t="str">
        <f t="shared" si="4"/>
        <v>11 meses</v>
      </c>
    </row>
    <row r="265" spans="1:4" x14ac:dyDescent="0.25">
      <c r="A265" s="13">
        <v>11</v>
      </c>
      <c r="B265" t="s">
        <v>338</v>
      </c>
      <c r="C265" t="s">
        <v>323</v>
      </c>
      <c r="D265" t="str">
        <f t="shared" si="4"/>
        <v>11 meses</v>
      </c>
    </row>
    <row r="266" spans="1:4" x14ac:dyDescent="0.25">
      <c r="A266" s="13">
        <v>10</v>
      </c>
      <c r="B266" t="s">
        <v>338</v>
      </c>
      <c r="C266" t="s">
        <v>323</v>
      </c>
      <c r="D266" t="str">
        <f t="shared" si="4"/>
        <v>10 meses</v>
      </c>
    </row>
    <row r="267" spans="1:4" x14ac:dyDescent="0.25">
      <c r="A267" s="13">
        <v>15</v>
      </c>
      <c r="B267" t="s">
        <v>338</v>
      </c>
      <c r="C267" t="s">
        <v>323</v>
      </c>
      <c r="D267" t="str">
        <f t="shared" si="4"/>
        <v>15 meses</v>
      </c>
    </row>
    <row r="268" spans="1:4" x14ac:dyDescent="0.25">
      <c r="A268" s="13">
        <v>8</v>
      </c>
      <c r="B268" t="s">
        <v>338</v>
      </c>
      <c r="C268" t="s">
        <v>323</v>
      </c>
      <c r="D268" t="str">
        <f t="shared" si="4"/>
        <v>8 meses</v>
      </c>
    </row>
    <row r="269" spans="1:4" x14ac:dyDescent="0.25">
      <c r="A269" s="13">
        <v>11</v>
      </c>
      <c r="B269" t="s">
        <v>338</v>
      </c>
      <c r="C269" t="s">
        <v>323</v>
      </c>
      <c r="D269" t="str">
        <f t="shared" si="4"/>
        <v>11 meses</v>
      </c>
    </row>
    <row r="270" spans="1:4" x14ac:dyDescent="0.25">
      <c r="A270" s="13">
        <v>11</v>
      </c>
      <c r="B270" t="s">
        <v>338</v>
      </c>
      <c r="C270" t="s">
        <v>323</v>
      </c>
      <c r="D270" t="str">
        <f t="shared" si="4"/>
        <v>11 meses</v>
      </c>
    </row>
    <row r="271" spans="1:4" x14ac:dyDescent="0.25">
      <c r="A271" s="13">
        <v>11</v>
      </c>
      <c r="B271" t="s">
        <v>338</v>
      </c>
      <c r="C271" t="s">
        <v>323</v>
      </c>
      <c r="D271" t="str">
        <f t="shared" si="4"/>
        <v>11 meses</v>
      </c>
    </row>
    <row r="272" spans="1:4" x14ac:dyDescent="0.25">
      <c r="A272" s="13">
        <v>10</v>
      </c>
      <c r="B272" t="s">
        <v>338</v>
      </c>
      <c r="C272" t="s">
        <v>323</v>
      </c>
      <c r="D272" t="str">
        <f t="shared" si="4"/>
        <v>10 meses</v>
      </c>
    </row>
    <row r="273" spans="1:4" x14ac:dyDescent="0.25">
      <c r="A273" s="13">
        <v>2</v>
      </c>
      <c r="B273" t="s">
        <v>338</v>
      </c>
      <c r="C273" t="s">
        <v>323</v>
      </c>
      <c r="D273" t="str">
        <f t="shared" si="4"/>
        <v>2 meses</v>
      </c>
    </row>
    <row r="274" spans="1:4" x14ac:dyDescent="0.25">
      <c r="A274" s="13">
        <v>12</v>
      </c>
      <c r="B274" t="s">
        <v>338</v>
      </c>
      <c r="C274" t="s">
        <v>323</v>
      </c>
      <c r="D274" t="str">
        <f t="shared" si="4"/>
        <v>12 meses</v>
      </c>
    </row>
    <row r="275" spans="1:4" x14ac:dyDescent="0.25">
      <c r="A275" s="13">
        <v>15</v>
      </c>
      <c r="B275" t="s">
        <v>338</v>
      </c>
      <c r="C275" t="s">
        <v>323</v>
      </c>
      <c r="D275" t="str">
        <f t="shared" si="4"/>
        <v>15 meses</v>
      </c>
    </row>
    <row r="276" spans="1:4" x14ac:dyDescent="0.25">
      <c r="A276" s="13">
        <v>4</v>
      </c>
      <c r="B276" t="s">
        <v>338</v>
      </c>
      <c r="C276" t="s">
        <v>323</v>
      </c>
      <c r="D276" t="str">
        <f t="shared" si="4"/>
        <v>4 meses</v>
      </c>
    </row>
    <row r="277" spans="1:4" x14ac:dyDescent="0.25">
      <c r="A277" s="13">
        <v>4</v>
      </c>
      <c r="B277" t="s">
        <v>338</v>
      </c>
      <c r="C277" t="s">
        <v>323</v>
      </c>
      <c r="D277" t="str">
        <f t="shared" si="4"/>
        <v>4 meses</v>
      </c>
    </row>
    <row r="278" spans="1:4" x14ac:dyDescent="0.25">
      <c r="A278" s="13">
        <v>11</v>
      </c>
      <c r="B278" t="s">
        <v>338</v>
      </c>
      <c r="C278" t="s">
        <v>323</v>
      </c>
      <c r="D278" t="str">
        <f t="shared" si="4"/>
        <v>11 meses</v>
      </c>
    </row>
    <row r="279" spans="1:4" x14ac:dyDescent="0.25">
      <c r="A279" s="13">
        <v>11</v>
      </c>
      <c r="B279" t="s">
        <v>338</v>
      </c>
      <c r="C279" t="s">
        <v>323</v>
      </c>
      <c r="D279" t="str">
        <f t="shared" si="4"/>
        <v>11 meses</v>
      </c>
    </row>
    <row r="280" spans="1:4" x14ac:dyDescent="0.25">
      <c r="A280" s="13">
        <v>16</v>
      </c>
      <c r="B280" t="s">
        <v>338</v>
      </c>
      <c r="C280" t="s">
        <v>323</v>
      </c>
      <c r="D280" t="str">
        <f t="shared" si="4"/>
        <v>16 meses</v>
      </c>
    </row>
    <row r="281" spans="1:4" x14ac:dyDescent="0.25">
      <c r="A281" s="13">
        <v>5</v>
      </c>
      <c r="B281" t="s">
        <v>338</v>
      </c>
      <c r="C281" t="s">
        <v>323</v>
      </c>
      <c r="D281" t="str">
        <f t="shared" si="4"/>
        <v>5 meses</v>
      </c>
    </row>
    <row r="282" spans="1:4" x14ac:dyDescent="0.25">
      <c r="A282" s="13">
        <v>3</v>
      </c>
      <c r="B282" t="s">
        <v>338</v>
      </c>
      <c r="C282" t="s">
        <v>323</v>
      </c>
      <c r="D282" t="str">
        <f t="shared" si="4"/>
        <v>3 meses</v>
      </c>
    </row>
    <row r="283" spans="1:4" x14ac:dyDescent="0.25">
      <c r="A283" s="13">
        <v>3</v>
      </c>
      <c r="B283" t="s">
        <v>338</v>
      </c>
      <c r="C283" t="s">
        <v>323</v>
      </c>
      <c r="D283" t="str">
        <f t="shared" si="4"/>
        <v>3 meses</v>
      </c>
    </row>
    <row r="284" spans="1:4" x14ac:dyDescent="0.25">
      <c r="A284" s="13">
        <v>9</v>
      </c>
      <c r="B284" t="s">
        <v>338</v>
      </c>
      <c r="C284" t="s">
        <v>323</v>
      </c>
      <c r="D284" t="str">
        <f t="shared" si="4"/>
        <v>9 meses</v>
      </c>
    </row>
    <row r="285" spans="1:4" x14ac:dyDescent="0.25">
      <c r="A285" s="13">
        <v>7</v>
      </c>
      <c r="B285" t="s">
        <v>338</v>
      </c>
      <c r="C285" t="s">
        <v>323</v>
      </c>
      <c r="D285" t="str">
        <f t="shared" si="4"/>
        <v>7 meses</v>
      </c>
    </row>
    <row r="286" spans="1:4" x14ac:dyDescent="0.25">
      <c r="A286" s="13">
        <v>11</v>
      </c>
      <c r="B286" t="s">
        <v>338</v>
      </c>
      <c r="C286" t="s">
        <v>323</v>
      </c>
      <c r="D286" t="str">
        <f t="shared" si="4"/>
        <v>11 meses</v>
      </c>
    </row>
    <row r="287" spans="1:4" x14ac:dyDescent="0.25">
      <c r="A287" s="13">
        <v>9</v>
      </c>
      <c r="B287" t="s">
        <v>338</v>
      </c>
      <c r="C287" t="s">
        <v>323</v>
      </c>
      <c r="D287" t="str">
        <f t="shared" si="4"/>
        <v>9 meses</v>
      </c>
    </row>
    <row r="288" spans="1:4" x14ac:dyDescent="0.25">
      <c r="A288" s="13">
        <v>7</v>
      </c>
      <c r="B288" t="s">
        <v>338</v>
      </c>
      <c r="C288" t="s">
        <v>323</v>
      </c>
      <c r="D288" t="str">
        <f t="shared" si="4"/>
        <v>7 meses</v>
      </c>
    </row>
    <row r="289" spans="1:4" x14ac:dyDescent="0.25">
      <c r="A289" s="13">
        <v>10</v>
      </c>
      <c r="B289" t="s">
        <v>338</v>
      </c>
      <c r="C289" t="s">
        <v>323</v>
      </c>
      <c r="D289" t="str">
        <f t="shared" si="4"/>
        <v>10 meses</v>
      </c>
    </row>
    <row r="290" spans="1:4" x14ac:dyDescent="0.25">
      <c r="A290" s="13">
        <v>6</v>
      </c>
      <c r="B290" t="s">
        <v>338</v>
      </c>
      <c r="C290" t="s">
        <v>323</v>
      </c>
      <c r="D290" t="str">
        <f t="shared" si="4"/>
        <v>6 meses</v>
      </c>
    </row>
    <row r="291" spans="1:4" x14ac:dyDescent="0.25">
      <c r="A291" s="13">
        <v>8</v>
      </c>
      <c r="B291" t="s">
        <v>338</v>
      </c>
      <c r="C291" t="s">
        <v>323</v>
      </c>
      <c r="D291" t="str">
        <f t="shared" si="4"/>
        <v>8 meses</v>
      </c>
    </row>
    <row r="292" spans="1:4" x14ac:dyDescent="0.25">
      <c r="A292" s="13">
        <v>4</v>
      </c>
      <c r="B292" t="s">
        <v>338</v>
      </c>
      <c r="C292" t="s">
        <v>323</v>
      </c>
      <c r="D292" t="str">
        <f t="shared" si="4"/>
        <v>4 meses</v>
      </c>
    </row>
    <row r="293" spans="1:4" x14ac:dyDescent="0.25">
      <c r="A293" s="13">
        <v>11</v>
      </c>
      <c r="B293" t="s">
        <v>338</v>
      </c>
      <c r="C293" t="s">
        <v>323</v>
      </c>
      <c r="D293" t="str">
        <f t="shared" si="4"/>
        <v>11 meses</v>
      </c>
    </row>
    <row r="294" spans="1:4" x14ac:dyDescent="0.25">
      <c r="A294" s="13">
        <v>3</v>
      </c>
      <c r="B294" t="s">
        <v>338</v>
      </c>
      <c r="C294" t="s">
        <v>323</v>
      </c>
      <c r="D294" t="str">
        <f t="shared" si="4"/>
        <v>3 meses</v>
      </c>
    </row>
    <row r="295" spans="1:4" x14ac:dyDescent="0.25">
      <c r="A295" s="13">
        <v>3</v>
      </c>
      <c r="B295" t="s">
        <v>338</v>
      </c>
      <c r="C295" t="s">
        <v>323</v>
      </c>
      <c r="D295" t="str">
        <f t="shared" si="4"/>
        <v>3 meses</v>
      </c>
    </row>
    <row r="296" spans="1:4" x14ac:dyDescent="0.25">
      <c r="A296" s="13">
        <v>5</v>
      </c>
      <c r="B296" t="s">
        <v>338</v>
      </c>
      <c r="C296" t="s">
        <v>323</v>
      </c>
      <c r="D296" t="str">
        <f t="shared" si="4"/>
        <v>5 meses</v>
      </c>
    </row>
    <row r="297" spans="1:4" x14ac:dyDescent="0.25">
      <c r="A297" s="13">
        <v>10</v>
      </c>
      <c r="B297" t="s">
        <v>338</v>
      </c>
      <c r="C297" t="s">
        <v>323</v>
      </c>
      <c r="D297" t="str">
        <f t="shared" si="4"/>
        <v>10 meses</v>
      </c>
    </row>
    <row r="298" spans="1:4" x14ac:dyDescent="0.25">
      <c r="A298" s="13">
        <v>12</v>
      </c>
      <c r="B298" t="s">
        <v>338</v>
      </c>
      <c r="C298" t="s">
        <v>323</v>
      </c>
      <c r="D298" t="str">
        <f t="shared" si="4"/>
        <v>12 meses</v>
      </c>
    </row>
    <row r="299" spans="1:4" x14ac:dyDescent="0.25">
      <c r="A299" s="13">
        <v>11</v>
      </c>
      <c r="B299" t="s">
        <v>338</v>
      </c>
      <c r="C299" t="s">
        <v>323</v>
      </c>
      <c r="D299" t="str">
        <f t="shared" si="4"/>
        <v>11 meses</v>
      </c>
    </row>
    <row r="300" spans="1:4" x14ac:dyDescent="0.25">
      <c r="A300" s="13">
        <v>11</v>
      </c>
      <c r="B300" t="s">
        <v>338</v>
      </c>
      <c r="C300" t="s">
        <v>323</v>
      </c>
      <c r="D300" t="str">
        <f t="shared" si="4"/>
        <v>11 meses</v>
      </c>
    </row>
    <row r="301" spans="1:4" x14ac:dyDescent="0.25">
      <c r="A301" s="13">
        <v>1</v>
      </c>
      <c r="B301" t="s">
        <v>339</v>
      </c>
      <c r="C301" t="s">
        <v>323</v>
      </c>
      <c r="D301" t="str">
        <f t="shared" si="4"/>
        <v>1 mes</v>
      </c>
    </row>
    <row r="302" spans="1:4" x14ac:dyDescent="0.25">
      <c r="A302" s="13">
        <v>9</v>
      </c>
      <c r="B302" t="s">
        <v>338</v>
      </c>
      <c r="C302" t="s">
        <v>323</v>
      </c>
      <c r="D302" t="str">
        <f t="shared" si="4"/>
        <v>9 meses</v>
      </c>
    </row>
    <row r="303" spans="1:4" x14ac:dyDescent="0.25">
      <c r="A303" s="13">
        <v>10</v>
      </c>
      <c r="B303" t="s">
        <v>338</v>
      </c>
      <c r="C303" t="s">
        <v>323</v>
      </c>
      <c r="D303" t="str">
        <f t="shared" si="4"/>
        <v>10 meses</v>
      </c>
    </row>
    <row r="304" spans="1:4" x14ac:dyDescent="0.25">
      <c r="A304" s="13">
        <v>8</v>
      </c>
      <c r="B304" t="s">
        <v>338</v>
      </c>
      <c r="C304" t="s">
        <v>323</v>
      </c>
      <c r="D304" t="str">
        <f t="shared" si="4"/>
        <v>8 meses</v>
      </c>
    </row>
    <row r="305" spans="1:4" x14ac:dyDescent="0.25">
      <c r="A305" s="13">
        <v>3</v>
      </c>
      <c r="B305" t="s">
        <v>338</v>
      </c>
      <c r="C305" t="s">
        <v>323</v>
      </c>
      <c r="D305" t="str">
        <f t="shared" si="4"/>
        <v>3 meses</v>
      </c>
    </row>
    <row r="306" spans="1:4" x14ac:dyDescent="0.25">
      <c r="A306" s="13">
        <v>1</v>
      </c>
      <c r="B306" t="s">
        <v>339</v>
      </c>
      <c r="C306" t="s">
        <v>323</v>
      </c>
      <c r="D306" t="str">
        <f t="shared" si="4"/>
        <v>1 mes</v>
      </c>
    </row>
    <row r="307" spans="1:4" x14ac:dyDescent="0.25">
      <c r="A307" s="13">
        <v>12</v>
      </c>
      <c r="B307" t="s">
        <v>338</v>
      </c>
      <c r="C307" t="s">
        <v>323</v>
      </c>
      <c r="D307" t="str">
        <f t="shared" si="4"/>
        <v>12 meses</v>
      </c>
    </row>
    <row r="308" spans="1:4" x14ac:dyDescent="0.25">
      <c r="A308" s="13">
        <v>12</v>
      </c>
      <c r="B308" t="s">
        <v>338</v>
      </c>
      <c r="C308" t="s">
        <v>323</v>
      </c>
      <c r="D308" t="str">
        <f t="shared" si="4"/>
        <v>12 meses</v>
      </c>
    </row>
    <row r="309" spans="1:4" x14ac:dyDescent="0.25">
      <c r="A309" s="13">
        <v>11</v>
      </c>
      <c r="B309" t="s">
        <v>338</v>
      </c>
      <c r="C309" t="s">
        <v>323</v>
      </c>
      <c r="D309" t="str">
        <f t="shared" si="4"/>
        <v>11 meses</v>
      </c>
    </row>
    <row r="310" spans="1:4" x14ac:dyDescent="0.25">
      <c r="A310" s="13">
        <v>11</v>
      </c>
      <c r="B310" t="s">
        <v>338</v>
      </c>
      <c r="C310" t="s">
        <v>323</v>
      </c>
      <c r="D310" t="str">
        <f t="shared" si="4"/>
        <v>11 meses</v>
      </c>
    </row>
    <row r="311" spans="1:4" x14ac:dyDescent="0.25">
      <c r="A311" s="13">
        <v>13</v>
      </c>
      <c r="B311" t="s">
        <v>338</v>
      </c>
      <c r="C311" t="s">
        <v>323</v>
      </c>
      <c r="D311" t="str">
        <f t="shared" si="4"/>
        <v>13 meses</v>
      </c>
    </row>
    <row r="312" spans="1:4" x14ac:dyDescent="0.25">
      <c r="A312" s="13">
        <v>6</v>
      </c>
      <c r="B312" t="s">
        <v>338</v>
      </c>
      <c r="C312" t="s">
        <v>323</v>
      </c>
      <c r="D312" t="str">
        <f t="shared" si="4"/>
        <v>6 meses</v>
      </c>
    </row>
    <row r="313" spans="1:4" x14ac:dyDescent="0.25">
      <c r="A313" s="13">
        <v>11</v>
      </c>
      <c r="B313" t="s">
        <v>338</v>
      </c>
      <c r="C313" t="s">
        <v>323</v>
      </c>
      <c r="D313" t="str">
        <f t="shared" si="4"/>
        <v>11 meses</v>
      </c>
    </row>
    <row r="314" spans="1:4" x14ac:dyDescent="0.25">
      <c r="A314" s="13">
        <v>6</v>
      </c>
      <c r="B314" t="s">
        <v>338</v>
      </c>
      <c r="C314" t="s">
        <v>323</v>
      </c>
      <c r="D314" t="str">
        <f t="shared" si="4"/>
        <v>6 meses</v>
      </c>
    </row>
    <row r="315" spans="1:4" x14ac:dyDescent="0.25">
      <c r="A315" s="13">
        <v>6</v>
      </c>
      <c r="B315" t="s">
        <v>338</v>
      </c>
      <c r="C315" t="s">
        <v>323</v>
      </c>
      <c r="D315" t="str">
        <f t="shared" si="4"/>
        <v>6 meses</v>
      </c>
    </row>
    <row r="316" spans="1:4" x14ac:dyDescent="0.25">
      <c r="A316" s="13">
        <v>5</v>
      </c>
      <c r="B316" t="s">
        <v>338</v>
      </c>
      <c r="C316" t="s">
        <v>323</v>
      </c>
      <c r="D316" t="str">
        <f t="shared" si="4"/>
        <v>5 meses</v>
      </c>
    </row>
    <row r="317" spans="1:4" x14ac:dyDescent="0.25">
      <c r="A317" s="13">
        <v>3</v>
      </c>
      <c r="B317" t="s">
        <v>338</v>
      </c>
      <c r="C317" t="s">
        <v>323</v>
      </c>
      <c r="D317" t="str">
        <f t="shared" si="4"/>
        <v>3 meses</v>
      </c>
    </row>
    <row r="318" spans="1:4" x14ac:dyDescent="0.25">
      <c r="A318" s="13">
        <v>3</v>
      </c>
      <c r="B318" t="s">
        <v>338</v>
      </c>
      <c r="C318" t="s">
        <v>323</v>
      </c>
      <c r="D318" t="str">
        <f t="shared" si="4"/>
        <v>3 meses</v>
      </c>
    </row>
    <row r="319" spans="1:4" x14ac:dyDescent="0.25">
      <c r="A319" s="13">
        <v>2</v>
      </c>
      <c r="B319" t="s">
        <v>338</v>
      </c>
      <c r="C319" t="s">
        <v>323</v>
      </c>
      <c r="D319" t="str">
        <f t="shared" si="4"/>
        <v>2 meses</v>
      </c>
    </row>
    <row r="320" spans="1:4" x14ac:dyDescent="0.25">
      <c r="A320" s="13">
        <v>5</v>
      </c>
      <c r="B320" t="s">
        <v>338</v>
      </c>
      <c r="C320" t="s">
        <v>323</v>
      </c>
      <c r="D320" t="str">
        <f t="shared" si="4"/>
        <v>5 meses</v>
      </c>
    </row>
    <row r="321" spans="1:4" x14ac:dyDescent="0.25">
      <c r="A321" s="13">
        <v>3</v>
      </c>
      <c r="B321" t="s">
        <v>338</v>
      </c>
      <c r="C321" t="s">
        <v>323</v>
      </c>
      <c r="D321" t="str">
        <f t="shared" si="4"/>
        <v>3 meses</v>
      </c>
    </row>
    <row r="322" spans="1:4" x14ac:dyDescent="0.25">
      <c r="A322" s="13">
        <v>5</v>
      </c>
      <c r="B322" t="s">
        <v>338</v>
      </c>
      <c r="C322" t="s">
        <v>323</v>
      </c>
      <c r="D322" t="str">
        <f t="shared" si="4"/>
        <v>5 meses</v>
      </c>
    </row>
    <row r="323" spans="1:4" x14ac:dyDescent="0.25">
      <c r="A323" s="13">
        <v>4</v>
      </c>
      <c r="B323" t="s">
        <v>338</v>
      </c>
      <c r="C323" t="s">
        <v>323</v>
      </c>
      <c r="D323" t="str">
        <f t="shared" ref="D323:D386" si="5">CONCATENATE(A323,C323,B323)</f>
        <v>4 meses</v>
      </c>
    </row>
    <row r="324" spans="1:4" x14ac:dyDescent="0.25">
      <c r="A324" s="13">
        <v>4</v>
      </c>
      <c r="B324" t="s">
        <v>338</v>
      </c>
      <c r="C324" t="s">
        <v>323</v>
      </c>
      <c r="D324" t="str">
        <f t="shared" si="5"/>
        <v>4 meses</v>
      </c>
    </row>
    <row r="325" spans="1:4" x14ac:dyDescent="0.25">
      <c r="A325" s="13">
        <v>3</v>
      </c>
      <c r="B325" t="s">
        <v>338</v>
      </c>
      <c r="C325" t="s">
        <v>323</v>
      </c>
      <c r="D325" t="str">
        <f t="shared" si="5"/>
        <v>3 meses</v>
      </c>
    </row>
    <row r="326" spans="1:4" x14ac:dyDescent="0.25">
      <c r="A326" s="13">
        <v>6</v>
      </c>
      <c r="B326" t="s">
        <v>338</v>
      </c>
      <c r="C326" t="s">
        <v>323</v>
      </c>
      <c r="D326" t="str">
        <f t="shared" si="5"/>
        <v>6 meses</v>
      </c>
    </row>
    <row r="327" spans="1:4" x14ac:dyDescent="0.25">
      <c r="A327" s="13">
        <v>4</v>
      </c>
      <c r="B327" t="s">
        <v>338</v>
      </c>
      <c r="C327" t="s">
        <v>323</v>
      </c>
      <c r="D327" t="str">
        <f t="shared" si="5"/>
        <v>4 meses</v>
      </c>
    </row>
    <row r="328" spans="1:4" x14ac:dyDescent="0.25">
      <c r="A328" s="13">
        <v>11</v>
      </c>
      <c r="B328" t="s">
        <v>338</v>
      </c>
      <c r="C328" t="s">
        <v>323</v>
      </c>
      <c r="D328" t="str">
        <f t="shared" si="5"/>
        <v>11 meses</v>
      </c>
    </row>
    <row r="329" spans="1:4" x14ac:dyDescent="0.25">
      <c r="A329" s="13">
        <v>4</v>
      </c>
      <c r="B329" t="s">
        <v>338</v>
      </c>
      <c r="C329" t="s">
        <v>323</v>
      </c>
      <c r="D329" t="str">
        <f t="shared" si="5"/>
        <v>4 meses</v>
      </c>
    </row>
    <row r="330" spans="1:4" x14ac:dyDescent="0.25">
      <c r="A330" s="13">
        <v>8</v>
      </c>
      <c r="B330" t="s">
        <v>338</v>
      </c>
      <c r="C330" t="s">
        <v>323</v>
      </c>
      <c r="D330" t="str">
        <f t="shared" si="5"/>
        <v>8 meses</v>
      </c>
    </row>
    <row r="331" spans="1:4" x14ac:dyDescent="0.25">
      <c r="A331" s="13">
        <v>9</v>
      </c>
      <c r="B331" t="s">
        <v>338</v>
      </c>
      <c r="C331" t="s">
        <v>323</v>
      </c>
      <c r="D331" t="str">
        <f t="shared" si="5"/>
        <v>9 meses</v>
      </c>
    </row>
    <row r="332" spans="1:4" x14ac:dyDescent="0.25">
      <c r="A332" s="13">
        <v>3</v>
      </c>
      <c r="B332" t="s">
        <v>338</v>
      </c>
      <c r="C332" t="s">
        <v>323</v>
      </c>
      <c r="D332" t="str">
        <f t="shared" si="5"/>
        <v>3 meses</v>
      </c>
    </row>
    <row r="333" spans="1:4" x14ac:dyDescent="0.25">
      <c r="A333" s="13">
        <v>2</v>
      </c>
      <c r="B333" t="s">
        <v>338</v>
      </c>
      <c r="C333" t="s">
        <v>323</v>
      </c>
      <c r="D333" t="str">
        <f t="shared" si="5"/>
        <v>2 meses</v>
      </c>
    </row>
    <row r="334" spans="1:4" x14ac:dyDescent="0.25">
      <c r="A334" s="13">
        <v>2</v>
      </c>
      <c r="B334" t="s">
        <v>338</v>
      </c>
      <c r="C334" t="s">
        <v>323</v>
      </c>
      <c r="D334" t="str">
        <f t="shared" si="5"/>
        <v>2 meses</v>
      </c>
    </row>
    <row r="335" spans="1:4" x14ac:dyDescent="0.25">
      <c r="A335" s="13">
        <v>2</v>
      </c>
      <c r="B335" t="s">
        <v>338</v>
      </c>
      <c r="C335" t="s">
        <v>323</v>
      </c>
      <c r="D335" t="str">
        <f t="shared" si="5"/>
        <v>2 meses</v>
      </c>
    </row>
    <row r="336" spans="1:4" x14ac:dyDescent="0.25">
      <c r="A336" s="13">
        <v>11</v>
      </c>
      <c r="B336" t="s">
        <v>338</v>
      </c>
      <c r="C336" t="s">
        <v>323</v>
      </c>
      <c r="D336" t="str">
        <f t="shared" si="5"/>
        <v>11 meses</v>
      </c>
    </row>
    <row r="337" spans="1:4" x14ac:dyDescent="0.25">
      <c r="A337" s="13">
        <v>1</v>
      </c>
      <c r="B337" t="s">
        <v>339</v>
      </c>
      <c r="C337" t="s">
        <v>323</v>
      </c>
      <c r="D337" t="str">
        <f t="shared" si="5"/>
        <v>1 mes</v>
      </c>
    </row>
    <row r="338" spans="1:4" x14ac:dyDescent="0.25">
      <c r="A338" s="13">
        <v>1</v>
      </c>
      <c r="B338" t="s">
        <v>339</v>
      </c>
      <c r="C338" t="s">
        <v>323</v>
      </c>
      <c r="D338" t="str">
        <f t="shared" si="5"/>
        <v>1 mes</v>
      </c>
    </row>
    <row r="339" spans="1:4" x14ac:dyDescent="0.25">
      <c r="A339" s="13">
        <v>3</v>
      </c>
      <c r="B339" t="s">
        <v>338</v>
      </c>
      <c r="C339" t="s">
        <v>323</v>
      </c>
      <c r="D339" t="str">
        <f t="shared" si="5"/>
        <v>3 meses</v>
      </c>
    </row>
    <row r="340" spans="1:4" x14ac:dyDescent="0.25">
      <c r="A340" s="13">
        <v>1</v>
      </c>
      <c r="B340" t="s">
        <v>339</v>
      </c>
      <c r="C340" t="s">
        <v>323</v>
      </c>
      <c r="D340" t="str">
        <f t="shared" si="5"/>
        <v>1 mes</v>
      </c>
    </row>
    <row r="341" spans="1:4" x14ac:dyDescent="0.25">
      <c r="A341" s="13">
        <v>1</v>
      </c>
      <c r="B341" t="s">
        <v>339</v>
      </c>
      <c r="C341" t="s">
        <v>323</v>
      </c>
      <c r="D341" t="str">
        <f t="shared" si="5"/>
        <v>1 mes</v>
      </c>
    </row>
    <row r="342" spans="1:4" x14ac:dyDescent="0.25">
      <c r="A342" s="13">
        <v>2</v>
      </c>
      <c r="B342" t="s">
        <v>338</v>
      </c>
      <c r="C342" t="s">
        <v>323</v>
      </c>
      <c r="D342" t="str">
        <f t="shared" si="5"/>
        <v>2 meses</v>
      </c>
    </row>
    <row r="343" spans="1:4" x14ac:dyDescent="0.25">
      <c r="A343" s="13">
        <v>11</v>
      </c>
      <c r="B343" t="s">
        <v>338</v>
      </c>
      <c r="C343" t="s">
        <v>323</v>
      </c>
      <c r="D343" t="str">
        <f t="shared" si="5"/>
        <v>11 meses</v>
      </c>
    </row>
    <row r="344" spans="1:4" x14ac:dyDescent="0.25">
      <c r="A344" s="13">
        <v>11</v>
      </c>
      <c r="B344" t="s">
        <v>338</v>
      </c>
      <c r="C344" t="s">
        <v>323</v>
      </c>
      <c r="D344" t="str">
        <f t="shared" si="5"/>
        <v>11 meses</v>
      </c>
    </row>
    <row r="345" spans="1:4" x14ac:dyDescent="0.25">
      <c r="A345" s="13">
        <v>11</v>
      </c>
      <c r="B345" t="s">
        <v>338</v>
      </c>
      <c r="C345" t="s">
        <v>323</v>
      </c>
      <c r="D345" t="str">
        <f t="shared" si="5"/>
        <v>11 meses</v>
      </c>
    </row>
    <row r="346" spans="1:4" x14ac:dyDescent="0.25">
      <c r="A346" s="13">
        <v>11</v>
      </c>
      <c r="B346" t="s">
        <v>338</v>
      </c>
      <c r="C346" t="s">
        <v>323</v>
      </c>
      <c r="D346" t="str">
        <f t="shared" si="5"/>
        <v>11 meses</v>
      </c>
    </row>
    <row r="347" spans="1:4" x14ac:dyDescent="0.25">
      <c r="A347" s="13">
        <v>6</v>
      </c>
      <c r="B347" t="s">
        <v>338</v>
      </c>
      <c r="C347" t="s">
        <v>323</v>
      </c>
      <c r="D347" t="str">
        <f t="shared" si="5"/>
        <v>6 meses</v>
      </c>
    </row>
    <row r="348" spans="1:4" x14ac:dyDescent="0.25">
      <c r="A348" s="13">
        <v>5</v>
      </c>
      <c r="B348" t="s">
        <v>338</v>
      </c>
      <c r="C348" t="s">
        <v>323</v>
      </c>
      <c r="D348" t="str">
        <f t="shared" si="5"/>
        <v>5 meses</v>
      </c>
    </row>
    <row r="349" spans="1:4" x14ac:dyDescent="0.25">
      <c r="A349" s="13">
        <v>5</v>
      </c>
      <c r="B349" t="s">
        <v>338</v>
      </c>
      <c r="C349" t="s">
        <v>323</v>
      </c>
      <c r="D349" t="str">
        <f t="shared" si="5"/>
        <v>5 meses</v>
      </c>
    </row>
    <row r="350" spans="1:4" x14ac:dyDescent="0.25">
      <c r="A350" s="13">
        <v>10</v>
      </c>
      <c r="B350" t="s">
        <v>338</v>
      </c>
      <c r="C350" t="s">
        <v>323</v>
      </c>
      <c r="D350" t="str">
        <f t="shared" si="5"/>
        <v>10 meses</v>
      </c>
    </row>
    <row r="351" spans="1:4" x14ac:dyDescent="0.25">
      <c r="A351" s="13">
        <v>10</v>
      </c>
      <c r="B351" t="s">
        <v>338</v>
      </c>
      <c r="C351" t="s">
        <v>323</v>
      </c>
      <c r="D351" t="str">
        <f t="shared" si="5"/>
        <v>10 meses</v>
      </c>
    </row>
    <row r="352" spans="1:4" x14ac:dyDescent="0.25">
      <c r="A352" s="13">
        <v>11</v>
      </c>
      <c r="B352" t="s">
        <v>338</v>
      </c>
      <c r="C352" t="s">
        <v>323</v>
      </c>
      <c r="D352" t="str">
        <f t="shared" si="5"/>
        <v>11 meses</v>
      </c>
    </row>
    <row r="353" spans="1:4" x14ac:dyDescent="0.25">
      <c r="A353" s="13">
        <v>11</v>
      </c>
      <c r="B353" t="s">
        <v>338</v>
      </c>
      <c r="C353" t="s">
        <v>323</v>
      </c>
      <c r="D353" t="str">
        <f t="shared" si="5"/>
        <v>11 meses</v>
      </c>
    </row>
    <row r="354" spans="1:4" x14ac:dyDescent="0.25">
      <c r="A354" s="13">
        <v>1</v>
      </c>
      <c r="B354" t="s">
        <v>339</v>
      </c>
      <c r="C354" t="s">
        <v>323</v>
      </c>
      <c r="D354" t="str">
        <f t="shared" si="5"/>
        <v>1 mes</v>
      </c>
    </row>
    <row r="355" spans="1:4" x14ac:dyDescent="0.25">
      <c r="A355" s="13">
        <v>8</v>
      </c>
      <c r="B355" t="s">
        <v>338</v>
      </c>
      <c r="C355" t="s">
        <v>323</v>
      </c>
      <c r="D355" t="str">
        <f t="shared" si="5"/>
        <v>8 meses</v>
      </c>
    </row>
    <row r="356" spans="1:4" x14ac:dyDescent="0.25">
      <c r="A356" s="13">
        <v>5</v>
      </c>
      <c r="B356" t="s">
        <v>338</v>
      </c>
      <c r="C356" t="s">
        <v>323</v>
      </c>
      <c r="D356" t="str">
        <f t="shared" si="5"/>
        <v>5 meses</v>
      </c>
    </row>
    <row r="357" spans="1:4" x14ac:dyDescent="0.25">
      <c r="A357" s="13">
        <v>12</v>
      </c>
      <c r="B357" t="s">
        <v>338</v>
      </c>
      <c r="C357" t="s">
        <v>323</v>
      </c>
      <c r="D357" t="str">
        <f t="shared" si="5"/>
        <v>12 meses</v>
      </c>
    </row>
    <row r="358" spans="1:4" x14ac:dyDescent="0.25">
      <c r="A358" s="13">
        <v>5</v>
      </c>
      <c r="B358" t="s">
        <v>338</v>
      </c>
      <c r="C358" t="s">
        <v>323</v>
      </c>
      <c r="D358" t="str">
        <f t="shared" si="5"/>
        <v>5 meses</v>
      </c>
    </row>
    <row r="359" spans="1:4" x14ac:dyDescent="0.25">
      <c r="A359" s="13">
        <v>3</v>
      </c>
      <c r="B359" t="s">
        <v>338</v>
      </c>
      <c r="C359" t="s">
        <v>323</v>
      </c>
      <c r="D359" t="str">
        <f t="shared" si="5"/>
        <v>3 meses</v>
      </c>
    </row>
    <row r="360" spans="1:4" x14ac:dyDescent="0.25">
      <c r="A360" s="13">
        <v>3</v>
      </c>
      <c r="B360" t="s">
        <v>338</v>
      </c>
      <c r="C360" t="s">
        <v>323</v>
      </c>
      <c r="D360" t="str">
        <f t="shared" si="5"/>
        <v>3 meses</v>
      </c>
    </row>
    <row r="361" spans="1:4" x14ac:dyDescent="0.25">
      <c r="A361" s="13">
        <v>5</v>
      </c>
      <c r="B361" t="s">
        <v>338</v>
      </c>
      <c r="C361" t="s">
        <v>323</v>
      </c>
      <c r="D361" t="str">
        <f t="shared" si="5"/>
        <v>5 meses</v>
      </c>
    </row>
    <row r="362" spans="1:4" x14ac:dyDescent="0.25">
      <c r="A362" s="13">
        <v>5</v>
      </c>
      <c r="B362" t="s">
        <v>338</v>
      </c>
      <c r="C362" t="s">
        <v>323</v>
      </c>
      <c r="D362" t="str">
        <f t="shared" si="5"/>
        <v>5 meses</v>
      </c>
    </row>
    <row r="363" spans="1:4" x14ac:dyDescent="0.25">
      <c r="A363" s="13">
        <v>5</v>
      </c>
      <c r="B363" t="s">
        <v>338</v>
      </c>
      <c r="C363" t="s">
        <v>323</v>
      </c>
      <c r="D363" t="str">
        <f t="shared" si="5"/>
        <v>5 meses</v>
      </c>
    </row>
    <row r="364" spans="1:4" x14ac:dyDescent="0.25">
      <c r="A364" s="13">
        <v>5</v>
      </c>
      <c r="B364" t="s">
        <v>338</v>
      </c>
      <c r="C364" t="s">
        <v>323</v>
      </c>
      <c r="D364" t="str">
        <f t="shared" si="5"/>
        <v>5 meses</v>
      </c>
    </row>
    <row r="365" spans="1:4" x14ac:dyDescent="0.25">
      <c r="A365" s="13">
        <v>5</v>
      </c>
      <c r="B365" t="s">
        <v>338</v>
      </c>
      <c r="C365" t="s">
        <v>323</v>
      </c>
      <c r="D365" t="str">
        <f t="shared" si="5"/>
        <v>5 meses</v>
      </c>
    </row>
    <row r="366" spans="1:4" x14ac:dyDescent="0.25">
      <c r="A366" s="13">
        <v>15</v>
      </c>
      <c r="B366" t="s">
        <v>338</v>
      </c>
      <c r="C366" t="s">
        <v>323</v>
      </c>
      <c r="D366" t="str">
        <f t="shared" si="5"/>
        <v>15 meses</v>
      </c>
    </row>
    <row r="367" spans="1:4" x14ac:dyDescent="0.25">
      <c r="A367" s="13">
        <v>11</v>
      </c>
      <c r="B367" t="s">
        <v>338</v>
      </c>
      <c r="C367" t="s">
        <v>323</v>
      </c>
      <c r="D367" t="str">
        <f t="shared" si="5"/>
        <v>11 meses</v>
      </c>
    </row>
    <row r="368" spans="1:4" x14ac:dyDescent="0.25">
      <c r="A368" s="13">
        <v>6</v>
      </c>
      <c r="B368" t="s">
        <v>338</v>
      </c>
      <c r="C368" t="s">
        <v>323</v>
      </c>
      <c r="D368" t="str">
        <f t="shared" si="5"/>
        <v>6 meses</v>
      </c>
    </row>
    <row r="369" spans="1:4" x14ac:dyDescent="0.25">
      <c r="A369" s="13">
        <v>12</v>
      </c>
      <c r="B369" t="s">
        <v>338</v>
      </c>
      <c r="C369" t="s">
        <v>323</v>
      </c>
      <c r="D369" t="str">
        <f t="shared" si="5"/>
        <v>12 meses</v>
      </c>
    </row>
    <row r="370" spans="1:4" x14ac:dyDescent="0.25">
      <c r="A370" s="13">
        <v>12</v>
      </c>
      <c r="B370" t="s">
        <v>338</v>
      </c>
      <c r="C370" t="s">
        <v>323</v>
      </c>
      <c r="D370" t="str">
        <f t="shared" si="5"/>
        <v>12 meses</v>
      </c>
    </row>
    <row r="371" spans="1:4" x14ac:dyDescent="0.25">
      <c r="A371" s="13">
        <v>12</v>
      </c>
      <c r="B371" t="s">
        <v>338</v>
      </c>
      <c r="C371" t="s">
        <v>323</v>
      </c>
      <c r="D371" t="str">
        <f t="shared" si="5"/>
        <v>12 meses</v>
      </c>
    </row>
    <row r="372" spans="1:4" x14ac:dyDescent="0.25">
      <c r="A372" s="13">
        <v>12</v>
      </c>
      <c r="B372" t="s">
        <v>338</v>
      </c>
      <c r="C372" t="s">
        <v>323</v>
      </c>
      <c r="D372" t="str">
        <f t="shared" si="5"/>
        <v>12 meses</v>
      </c>
    </row>
    <row r="373" spans="1:4" x14ac:dyDescent="0.25">
      <c r="A373" s="13">
        <v>12</v>
      </c>
      <c r="B373" t="s">
        <v>338</v>
      </c>
      <c r="C373" t="s">
        <v>323</v>
      </c>
      <c r="D373" t="str">
        <f t="shared" si="5"/>
        <v>12 meses</v>
      </c>
    </row>
    <row r="374" spans="1:4" x14ac:dyDescent="0.25">
      <c r="A374" s="13">
        <v>12</v>
      </c>
      <c r="B374" t="s">
        <v>338</v>
      </c>
      <c r="C374" t="s">
        <v>323</v>
      </c>
      <c r="D374" t="str">
        <f t="shared" si="5"/>
        <v>12 meses</v>
      </c>
    </row>
    <row r="375" spans="1:4" x14ac:dyDescent="0.25">
      <c r="A375" s="13">
        <v>12</v>
      </c>
      <c r="B375" t="s">
        <v>338</v>
      </c>
      <c r="C375" t="s">
        <v>323</v>
      </c>
      <c r="D375" t="str">
        <f t="shared" si="5"/>
        <v>12 meses</v>
      </c>
    </row>
    <row r="376" spans="1:4" x14ac:dyDescent="0.25">
      <c r="A376" s="13">
        <v>12</v>
      </c>
      <c r="B376" t="s">
        <v>338</v>
      </c>
      <c r="C376" t="s">
        <v>323</v>
      </c>
      <c r="D376" t="str">
        <f t="shared" si="5"/>
        <v>12 meses</v>
      </c>
    </row>
    <row r="377" spans="1:4" x14ac:dyDescent="0.25">
      <c r="A377" s="13">
        <v>12</v>
      </c>
      <c r="B377" t="s">
        <v>338</v>
      </c>
      <c r="C377" t="s">
        <v>323</v>
      </c>
      <c r="D377" t="str">
        <f t="shared" si="5"/>
        <v>12 meses</v>
      </c>
    </row>
    <row r="378" spans="1:4" x14ac:dyDescent="0.25">
      <c r="A378" s="13">
        <v>12</v>
      </c>
      <c r="B378" t="s">
        <v>338</v>
      </c>
      <c r="C378" t="s">
        <v>323</v>
      </c>
      <c r="D378" t="str">
        <f t="shared" si="5"/>
        <v>12 meses</v>
      </c>
    </row>
    <row r="379" spans="1:4" x14ac:dyDescent="0.25">
      <c r="A379" s="13">
        <v>12</v>
      </c>
      <c r="B379" t="s">
        <v>338</v>
      </c>
      <c r="C379" t="s">
        <v>323</v>
      </c>
      <c r="D379" t="str">
        <f t="shared" si="5"/>
        <v>12 meses</v>
      </c>
    </row>
    <row r="380" spans="1:4" x14ac:dyDescent="0.25">
      <c r="A380" s="13">
        <v>7</v>
      </c>
      <c r="B380" t="s">
        <v>338</v>
      </c>
      <c r="C380" t="s">
        <v>323</v>
      </c>
      <c r="D380" t="str">
        <f t="shared" si="5"/>
        <v>7 meses</v>
      </c>
    </row>
    <row r="381" spans="1:4" x14ac:dyDescent="0.25">
      <c r="A381" s="13">
        <v>1</v>
      </c>
      <c r="B381" t="s">
        <v>339</v>
      </c>
      <c r="C381" t="s">
        <v>323</v>
      </c>
      <c r="D381" t="str">
        <f t="shared" si="5"/>
        <v>1 mes</v>
      </c>
    </row>
    <row r="382" spans="1:4" x14ac:dyDescent="0.25">
      <c r="A382" s="13">
        <v>10</v>
      </c>
      <c r="B382" t="s">
        <v>338</v>
      </c>
      <c r="C382" t="s">
        <v>323</v>
      </c>
      <c r="D382" t="str">
        <f t="shared" si="5"/>
        <v>10 meses</v>
      </c>
    </row>
    <row r="383" spans="1:4" x14ac:dyDescent="0.25">
      <c r="A383" s="13">
        <v>12</v>
      </c>
      <c r="B383" t="s">
        <v>338</v>
      </c>
      <c r="C383" t="s">
        <v>323</v>
      </c>
      <c r="D383" t="str">
        <f t="shared" si="5"/>
        <v>12 meses</v>
      </c>
    </row>
    <row r="384" spans="1:4" x14ac:dyDescent="0.25">
      <c r="A384" s="13">
        <v>12</v>
      </c>
      <c r="B384" t="s">
        <v>338</v>
      </c>
      <c r="C384" t="s">
        <v>323</v>
      </c>
      <c r="D384" t="str">
        <f t="shared" si="5"/>
        <v>12 meses</v>
      </c>
    </row>
    <row r="385" spans="1:4" x14ac:dyDescent="0.25">
      <c r="A385" s="13">
        <v>6</v>
      </c>
      <c r="B385" t="s">
        <v>338</v>
      </c>
      <c r="C385" t="s">
        <v>323</v>
      </c>
      <c r="D385" t="str">
        <f t="shared" si="5"/>
        <v>6 meses</v>
      </c>
    </row>
    <row r="386" spans="1:4" x14ac:dyDescent="0.25">
      <c r="A386" s="13">
        <v>6</v>
      </c>
      <c r="B386" t="s">
        <v>338</v>
      </c>
      <c r="C386" t="s">
        <v>323</v>
      </c>
      <c r="D386" t="str">
        <f t="shared" si="5"/>
        <v>6 meses</v>
      </c>
    </row>
    <row r="387" spans="1:4" x14ac:dyDescent="0.25">
      <c r="A387" s="13">
        <v>5</v>
      </c>
      <c r="B387" t="s">
        <v>338</v>
      </c>
      <c r="C387" t="s">
        <v>323</v>
      </c>
      <c r="D387" t="str">
        <f t="shared" ref="D387:D450" si="6">CONCATENATE(A387,C387,B387)</f>
        <v>5 meses</v>
      </c>
    </row>
    <row r="388" spans="1:4" x14ac:dyDescent="0.25">
      <c r="A388" s="13">
        <v>5</v>
      </c>
      <c r="B388" t="s">
        <v>338</v>
      </c>
      <c r="C388" t="s">
        <v>323</v>
      </c>
      <c r="D388" t="str">
        <f t="shared" si="6"/>
        <v>5 meses</v>
      </c>
    </row>
    <row r="389" spans="1:4" x14ac:dyDescent="0.25">
      <c r="A389" s="13">
        <v>10</v>
      </c>
      <c r="B389" t="s">
        <v>338</v>
      </c>
      <c r="C389" t="s">
        <v>323</v>
      </c>
      <c r="D389" t="str">
        <f t="shared" si="6"/>
        <v>10 meses</v>
      </c>
    </row>
    <row r="390" spans="1:4" x14ac:dyDescent="0.25">
      <c r="A390" s="13">
        <v>11</v>
      </c>
      <c r="B390" t="s">
        <v>338</v>
      </c>
      <c r="C390" t="s">
        <v>323</v>
      </c>
      <c r="D390" t="str">
        <f t="shared" si="6"/>
        <v>11 meses</v>
      </c>
    </row>
    <row r="391" spans="1:4" x14ac:dyDescent="0.25">
      <c r="A391" s="13">
        <v>13</v>
      </c>
      <c r="B391" t="s">
        <v>338</v>
      </c>
      <c r="C391" t="s">
        <v>323</v>
      </c>
      <c r="D391" t="str">
        <f t="shared" si="6"/>
        <v>13 meses</v>
      </c>
    </row>
    <row r="392" spans="1:4" x14ac:dyDescent="0.25">
      <c r="A392" s="13">
        <v>13</v>
      </c>
      <c r="B392" t="s">
        <v>338</v>
      </c>
      <c r="C392" t="s">
        <v>323</v>
      </c>
      <c r="D392" t="str">
        <f t="shared" si="6"/>
        <v>13 meses</v>
      </c>
    </row>
    <row r="393" spans="1:4" x14ac:dyDescent="0.25">
      <c r="A393" s="13">
        <v>12</v>
      </c>
      <c r="B393" t="s">
        <v>338</v>
      </c>
      <c r="C393" t="s">
        <v>323</v>
      </c>
      <c r="D393" t="str">
        <f t="shared" si="6"/>
        <v>12 meses</v>
      </c>
    </row>
    <row r="394" spans="1:4" x14ac:dyDescent="0.25">
      <c r="A394" s="13">
        <v>12</v>
      </c>
      <c r="B394" t="s">
        <v>338</v>
      </c>
      <c r="C394" t="s">
        <v>323</v>
      </c>
      <c r="D394" t="str">
        <f t="shared" si="6"/>
        <v>12 meses</v>
      </c>
    </row>
    <row r="395" spans="1:4" x14ac:dyDescent="0.25">
      <c r="A395" s="13">
        <v>9</v>
      </c>
      <c r="B395" t="s">
        <v>338</v>
      </c>
      <c r="C395" t="s">
        <v>323</v>
      </c>
      <c r="D395" t="str">
        <f t="shared" si="6"/>
        <v>9 meses</v>
      </c>
    </row>
    <row r="396" spans="1:4" x14ac:dyDescent="0.25">
      <c r="A396" s="13">
        <v>6</v>
      </c>
      <c r="B396" t="s">
        <v>338</v>
      </c>
      <c r="C396" t="s">
        <v>323</v>
      </c>
      <c r="D396" t="str">
        <f t="shared" si="6"/>
        <v>6 meses</v>
      </c>
    </row>
    <row r="397" spans="1:4" x14ac:dyDescent="0.25">
      <c r="A397" s="13">
        <v>12</v>
      </c>
      <c r="B397" t="s">
        <v>338</v>
      </c>
      <c r="C397" t="s">
        <v>323</v>
      </c>
      <c r="D397" t="str">
        <f t="shared" si="6"/>
        <v>12 meses</v>
      </c>
    </row>
    <row r="398" spans="1:4" x14ac:dyDescent="0.25">
      <c r="A398" s="13">
        <v>10</v>
      </c>
      <c r="B398" t="s">
        <v>338</v>
      </c>
      <c r="C398" t="s">
        <v>323</v>
      </c>
      <c r="D398" t="str">
        <f t="shared" si="6"/>
        <v>10 meses</v>
      </c>
    </row>
    <row r="399" spans="1:4" x14ac:dyDescent="0.25">
      <c r="A399" s="13">
        <v>10</v>
      </c>
      <c r="B399" t="s">
        <v>338</v>
      </c>
      <c r="C399" t="s">
        <v>323</v>
      </c>
      <c r="D399" t="str">
        <f t="shared" si="6"/>
        <v>10 meses</v>
      </c>
    </row>
    <row r="400" spans="1:4" x14ac:dyDescent="0.25">
      <c r="A400" s="13">
        <v>6</v>
      </c>
      <c r="B400" t="s">
        <v>338</v>
      </c>
      <c r="C400" t="s">
        <v>323</v>
      </c>
      <c r="D400" t="str">
        <f t="shared" si="6"/>
        <v>6 meses</v>
      </c>
    </row>
    <row r="401" spans="1:4" x14ac:dyDescent="0.25">
      <c r="A401" s="13">
        <v>5</v>
      </c>
      <c r="B401" t="s">
        <v>338</v>
      </c>
      <c r="C401" t="s">
        <v>323</v>
      </c>
      <c r="D401" t="str">
        <f t="shared" si="6"/>
        <v>5 meses</v>
      </c>
    </row>
    <row r="402" spans="1:4" x14ac:dyDescent="0.25">
      <c r="A402" s="13">
        <v>12</v>
      </c>
      <c r="B402" t="s">
        <v>338</v>
      </c>
      <c r="C402" t="s">
        <v>323</v>
      </c>
      <c r="D402" t="str">
        <f t="shared" si="6"/>
        <v>12 meses</v>
      </c>
    </row>
    <row r="403" spans="1:4" x14ac:dyDescent="0.25">
      <c r="A403" s="13">
        <v>8</v>
      </c>
      <c r="B403" t="s">
        <v>338</v>
      </c>
      <c r="C403" t="s">
        <v>323</v>
      </c>
      <c r="D403" t="str">
        <f t="shared" si="6"/>
        <v>8 meses</v>
      </c>
    </row>
    <row r="404" spans="1:4" x14ac:dyDescent="0.25">
      <c r="A404" s="13">
        <v>12</v>
      </c>
      <c r="B404" t="s">
        <v>338</v>
      </c>
      <c r="C404" t="s">
        <v>323</v>
      </c>
      <c r="D404" t="str">
        <f t="shared" si="6"/>
        <v>12 meses</v>
      </c>
    </row>
    <row r="405" spans="1:4" x14ac:dyDescent="0.25">
      <c r="A405" s="13">
        <v>10</v>
      </c>
      <c r="B405" t="s">
        <v>338</v>
      </c>
      <c r="C405" t="s">
        <v>323</v>
      </c>
      <c r="D405" t="str">
        <f t="shared" si="6"/>
        <v>10 meses</v>
      </c>
    </row>
    <row r="406" spans="1:4" x14ac:dyDescent="0.25">
      <c r="A406" s="13">
        <v>6</v>
      </c>
      <c r="B406" t="s">
        <v>338</v>
      </c>
      <c r="C406" t="s">
        <v>323</v>
      </c>
      <c r="D406" t="str">
        <f t="shared" si="6"/>
        <v>6 meses</v>
      </c>
    </row>
    <row r="407" spans="1:4" x14ac:dyDescent="0.25">
      <c r="A407" s="13">
        <v>10</v>
      </c>
      <c r="B407" t="s">
        <v>338</v>
      </c>
      <c r="C407" t="s">
        <v>323</v>
      </c>
      <c r="D407" t="str">
        <f t="shared" si="6"/>
        <v>10 meses</v>
      </c>
    </row>
    <row r="408" spans="1:4" x14ac:dyDescent="0.25">
      <c r="A408" s="13">
        <v>5</v>
      </c>
      <c r="B408" t="s">
        <v>338</v>
      </c>
      <c r="C408" t="s">
        <v>323</v>
      </c>
      <c r="D408" t="str">
        <f t="shared" si="6"/>
        <v>5 meses</v>
      </c>
    </row>
    <row r="409" spans="1:4" x14ac:dyDescent="0.25">
      <c r="A409" s="13">
        <v>10</v>
      </c>
      <c r="B409" t="s">
        <v>338</v>
      </c>
      <c r="C409" t="s">
        <v>323</v>
      </c>
      <c r="D409" t="str">
        <f t="shared" si="6"/>
        <v>10 meses</v>
      </c>
    </row>
    <row r="410" spans="1:4" x14ac:dyDescent="0.25">
      <c r="A410" s="13">
        <v>12</v>
      </c>
      <c r="B410" t="s">
        <v>338</v>
      </c>
      <c r="C410" t="s">
        <v>323</v>
      </c>
      <c r="D410" t="str">
        <f t="shared" si="6"/>
        <v>12 meses</v>
      </c>
    </row>
    <row r="411" spans="1:4" x14ac:dyDescent="0.25">
      <c r="A411" s="13">
        <v>16</v>
      </c>
      <c r="B411" t="s">
        <v>338</v>
      </c>
      <c r="C411" t="s">
        <v>323</v>
      </c>
      <c r="D411" t="str">
        <f t="shared" si="6"/>
        <v>16 meses</v>
      </c>
    </row>
    <row r="412" spans="1:4" x14ac:dyDescent="0.25">
      <c r="A412" s="13">
        <v>9</v>
      </c>
      <c r="B412" t="s">
        <v>338</v>
      </c>
      <c r="C412" t="s">
        <v>323</v>
      </c>
      <c r="D412" t="str">
        <f t="shared" si="6"/>
        <v>9 meses</v>
      </c>
    </row>
    <row r="413" spans="1:4" x14ac:dyDescent="0.25">
      <c r="A413" s="13">
        <v>10</v>
      </c>
      <c r="B413" t="s">
        <v>338</v>
      </c>
      <c r="C413" t="s">
        <v>323</v>
      </c>
      <c r="D413" t="str">
        <f t="shared" si="6"/>
        <v>10 meses</v>
      </c>
    </row>
    <row r="414" spans="1:4" x14ac:dyDescent="0.25">
      <c r="A414" s="13">
        <v>9</v>
      </c>
      <c r="B414" t="s">
        <v>338</v>
      </c>
      <c r="C414" t="s">
        <v>323</v>
      </c>
      <c r="D414" t="str">
        <f t="shared" si="6"/>
        <v>9 meses</v>
      </c>
    </row>
    <row r="415" spans="1:4" x14ac:dyDescent="0.25">
      <c r="A415" s="13">
        <v>12</v>
      </c>
      <c r="B415" t="s">
        <v>338</v>
      </c>
      <c r="C415" t="s">
        <v>323</v>
      </c>
      <c r="D415" t="str">
        <f t="shared" si="6"/>
        <v>12 meses</v>
      </c>
    </row>
    <row r="416" spans="1:4" x14ac:dyDescent="0.25">
      <c r="A416" s="13">
        <v>10</v>
      </c>
      <c r="B416" t="s">
        <v>338</v>
      </c>
      <c r="C416" t="s">
        <v>323</v>
      </c>
      <c r="D416" t="str">
        <f t="shared" si="6"/>
        <v>10 meses</v>
      </c>
    </row>
    <row r="417" spans="1:4" x14ac:dyDescent="0.25">
      <c r="A417" s="13">
        <v>11</v>
      </c>
      <c r="B417" t="s">
        <v>338</v>
      </c>
      <c r="C417" t="s">
        <v>323</v>
      </c>
      <c r="D417" t="str">
        <f t="shared" si="6"/>
        <v>11 meses</v>
      </c>
    </row>
    <row r="418" spans="1:4" x14ac:dyDescent="0.25">
      <c r="A418" s="13">
        <v>13</v>
      </c>
      <c r="B418" t="s">
        <v>338</v>
      </c>
      <c r="C418" t="s">
        <v>323</v>
      </c>
      <c r="D418" t="str">
        <f t="shared" si="6"/>
        <v>13 meses</v>
      </c>
    </row>
    <row r="419" spans="1:4" x14ac:dyDescent="0.25">
      <c r="A419" s="13">
        <v>8</v>
      </c>
      <c r="B419" t="s">
        <v>338</v>
      </c>
      <c r="C419" t="s">
        <v>323</v>
      </c>
      <c r="D419" t="str">
        <f t="shared" si="6"/>
        <v>8 meses</v>
      </c>
    </row>
    <row r="420" spans="1:4" x14ac:dyDescent="0.25">
      <c r="A420" s="13">
        <v>10</v>
      </c>
      <c r="B420" t="s">
        <v>338</v>
      </c>
      <c r="C420" t="s">
        <v>323</v>
      </c>
      <c r="D420" t="str">
        <f t="shared" si="6"/>
        <v>10 meses</v>
      </c>
    </row>
    <row r="421" spans="1:4" x14ac:dyDescent="0.25">
      <c r="A421" s="13">
        <v>3</v>
      </c>
      <c r="B421" t="s">
        <v>338</v>
      </c>
      <c r="C421" t="s">
        <v>323</v>
      </c>
      <c r="D421" t="str">
        <f t="shared" si="6"/>
        <v>3 meses</v>
      </c>
    </row>
    <row r="422" spans="1:4" x14ac:dyDescent="0.25">
      <c r="A422" s="13">
        <v>5</v>
      </c>
      <c r="B422" t="s">
        <v>338</v>
      </c>
      <c r="C422" t="s">
        <v>323</v>
      </c>
      <c r="D422" t="str">
        <f t="shared" si="6"/>
        <v>5 meses</v>
      </c>
    </row>
    <row r="423" spans="1:4" x14ac:dyDescent="0.25">
      <c r="A423" s="13">
        <v>10</v>
      </c>
      <c r="B423" t="s">
        <v>338</v>
      </c>
      <c r="C423" t="s">
        <v>323</v>
      </c>
      <c r="D423" t="str">
        <f t="shared" si="6"/>
        <v>10 meses</v>
      </c>
    </row>
    <row r="424" spans="1:4" x14ac:dyDescent="0.25">
      <c r="A424" s="13">
        <v>10</v>
      </c>
      <c r="B424" t="s">
        <v>338</v>
      </c>
      <c r="C424" t="s">
        <v>323</v>
      </c>
      <c r="D424" t="str">
        <f t="shared" si="6"/>
        <v>10 meses</v>
      </c>
    </row>
    <row r="425" spans="1:4" x14ac:dyDescent="0.25">
      <c r="A425" s="13">
        <v>6</v>
      </c>
      <c r="B425" t="s">
        <v>338</v>
      </c>
      <c r="C425" t="s">
        <v>323</v>
      </c>
      <c r="D425" t="str">
        <f t="shared" si="6"/>
        <v>6 meses</v>
      </c>
    </row>
    <row r="426" spans="1:4" x14ac:dyDescent="0.25">
      <c r="A426" s="13">
        <v>6</v>
      </c>
      <c r="B426" t="s">
        <v>338</v>
      </c>
      <c r="C426" t="s">
        <v>323</v>
      </c>
      <c r="D426" t="str">
        <f t="shared" si="6"/>
        <v>6 meses</v>
      </c>
    </row>
    <row r="427" spans="1:4" x14ac:dyDescent="0.25">
      <c r="A427" s="13">
        <v>10</v>
      </c>
      <c r="B427" t="s">
        <v>338</v>
      </c>
      <c r="C427" t="s">
        <v>323</v>
      </c>
      <c r="D427" t="str">
        <f t="shared" si="6"/>
        <v>10 meses</v>
      </c>
    </row>
    <row r="428" spans="1:4" x14ac:dyDescent="0.25">
      <c r="A428" s="13">
        <v>12</v>
      </c>
      <c r="B428" t="s">
        <v>338</v>
      </c>
      <c r="C428" t="s">
        <v>323</v>
      </c>
      <c r="D428" t="str">
        <f t="shared" si="6"/>
        <v>12 meses</v>
      </c>
    </row>
    <row r="429" spans="1:4" x14ac:dyDescent="0.25">
      <c r="A429" s="13">
        <v>10</v>
      </c>
      <c r="B429" t="s">
        <v>338</v>
      </c>
      <c r="C429" t="s">
        <v>323</v>
      </c>
      <c r="D429" t="str">
        <f t="shared" si="6"/>
        <v>10 meses</v>
      </c>
    </row>
    <row r="430" spans="1:4" x14ac:dyDescent="0.25">
      <c r="A430" s="13">
        <v>6</v>
      </c>
      <c r="B430" t="s">
        <v>338</v>
      </c>
      <c r="C430" t="s">
        <v>323</v>
      </c>
      <c r="D430" t="str">
        <f t="shared" si="6"/>
        <v>6 meses</v>
      </c>
    </row>
    <row r="431" spans="1:4" x14ac:dyDescent="0.25">
      <c r="A431" s="13">
        <v>15</v>
      </c>
      <c r="B431" t="s">
        <v>338</v>
      </c>
      <c r="C431" t="s">
        <v>323</v>
      </c>
      <c r="D431" t="str">
        <f t="shared" si="6"/>
        <v>15 meses</v>
      </c>
    </row>
    <row r="432" spans="1:4" x14ac:dyDescent="0.25">
      <c r="A432" s="13">
        <v>8</v>
      </c>
      <c r="B432" t="s">
        <v>338</v>
      </c>
      <c r="C432" t="s">
        <v>323</v>
      </c>
      <c r="D432" t="str">
        <f t="shared" si="6"/>
        <v>8 meses</v>
      </c>
    </row>
    <row r="433" spans="1:4" x14ac:dyDescent="0.25">
      <c r="A433" s="13">
        <v>15</v>
      </c>
      <c r="B433" t="s">
        <v>338</v>
      </c>
      <c r="C433" t="s">
        <v>323</v>
      </c>
      <c r="D433" t="str">
        <f t="shared" si="6"/>
        <v>15 meses</v>
      </c>
    </row>
    <row r="434" spans="1:4" x14ac:dyDescent="0.25">
      <c r="A434" s="13">
        <v>6</v>
      </c>
      <c r="B434" t="s">
        <v>338</v>
      </c>
      <c r="C434" t="s">
        <v>323</v>
      </c>
      <c r="D434" t="str">
        <f t="shared" si="6"/>
        <v>6 meses</v>
      </c>
    </row>
    <row r="435" spans="1:4" x14ac:dyDescent="0.25">
      <c r="A435" s="13">
        <v>15</v>
      </c>
      <c r="B435" t="s">
        <v>338</v>
      </c>
      <c r="C435" t="s">
        <v>323</v>
      </c>
      <c r="D435" t="str">
        <f t="shared" si="6"/>
        <v>15 meses</v>
      </c>
    </row>
    <row r="436" spans="1:4" x14ac:dyDescent="0.25">
      <c r="A436" s="13">
        <v>4</v>
      </c>
      <c r="B436" t="s">
        <v>338</v>
      </c>
      <c r="C436" t="s">
        <v>323</v>
      </c>
      <c r="D436" t="str">
        <f t="shared" si="6"/>
        <v>4 meses</v>
      </c>
    </row>
    <row r="437" spans="1:4" x14ac:dyDescent="0.25">
      <c r="A437" s="13">
        <v>8</v>
      </c>
      <c r="B437" t="s">
        <v>338</v>
      </c>
      <c r="C437" t="s">
        <v>323</v>
      </c>
      <c r="D437" t="str">
        <f t="shared" si="6"/>
        <v>8 meses</v>
      </c>
    </row>
    <row r="438" spans="1:4" x14ac:dyDescent="0.25">
      <c r="A438" s="13">
        <v>15</v>
      </c>
      <c r="B438" t="s">
        <v>338</v>
      </c>
      <c r="C438" t="s">
        <v>323</v>
      </c>
      <c r="D438" t="str">
        <f t="shared" si="6"/>
        <v>15 meses</v>
      </c>
    </row>
    <row r="439" spans="1:4" x14ac:dyDescent="0.25">
      <c r="A439" s="13">
        <v>10</v>
      </c>
      <c r="B439" t="s">
        <v>338</v>
      </c>
      <c r="C439" t="s">
        <v>323</v>
      </c>
      <c r="D439" t="str">
        <f t="shared" si="6"/>
        <v>10 meses</v>
      </c>
    </row>
    <row r="440" spans="1:4" x14ac:dyDescent="0.25">
      <c r="A440" s="13">
        <v>13</v>
      </c>
      <c r="B440" t="s">
        <v>338</v>
      </c>
      <c r="C440" t="s">
        <v>323</v>
      </c>
      <c r="D440" t="str">
        <f t="shared" si="6"/>
        <v>13 meses</v>
      </c>
    </row>
    <row r="441" spans="1:4" x14ac:dyDescent="0.25">
      <c r="A441" s="13">
        <v>6</v>
      </c>
      <c r="B441" t="s">
        <v>338</v>
      </c>
      <c r="C441" t="s">
        <v>323</v>
      </c>
      <c r="D441" t="str">
        <f t="shared" si="6"/>
        <v>6 meses</v>
      </c>
    </row>
    <row r="442" spans="1:4" x14ac:dyDescent="0.25">
      <c r="A442" s="13">
        <v>10</v>
      </c>
      <c r="B442" t="s">
        <v>338</v>
      </c>
      <c r="C442" t="s">
        <v>323</v>
      </c>
      <c r="D442" t="str">
        <f t="shared" si="6"/>
        <v>10 meses</v>
      </c>
    </row>
    <row r="443" spans="1:4" x14ac:dyDescent="0.25">
      <c r="A443" s="13">
        <v>10</v>
      </c>
      <c r="B443" t="s">
        <v>338</v>
      </c>
      <c r="C443" t="s">
        <v>323</v>
      </c>
      <c r="D443" t="str">
        <f t="shared" si="6"/>
        <v>10 meses</v>
      </c>
    </row>
    <row r="444" spans="1:4" x14ac:dyDescent="0.25">
      <c r="A444" s="13">
        <v>10</v>
      </c>
      <c r="B444" t="s">
        <v>338</v>
      </c>
      <c r="C444" t="s">
        <v>323</v>
      </c>
      <c r="D444" t="str">
        <f t="shared" si="6"/>
        <v>10 meses</v>
      </c>
    </row>
    <row r="445" spans="1:4" x14ac:dyDescent="0.25">
      <c r="A445" s="13">
        <v>12</v>
      </c>
      <c r="B445" t="s">
        <v>338</v>
      </c>
      <c r="C445" t="s">
        <v>323</v>
      </c>
      <c r="D445" t="str">
        <f t="shared" si="6"/>
        <v>12 meses</v>
      </c>
    </row>
    <row r="446" spans="1:4" x14ac:dyDescent="0.25">
      <c r="A446" s="13">
        <v>9</v>
      </c>
      <c r="B446" t="s">
        <v>338</v>
      </c>
      <c r="C446" t="s">
        <v>323</v>
      </c>
      <c r="D446" t="str">
        <f t="shared" si="6"/>
        <v>9 meses</v>
      </c>
    </row>
    <row r="447" spans="1:4" x14ac:dyDescent="0.25">
      <c r="A447" s="13">
        <v>13</v>
      </c>
      <c r="B447" t="s">
        <v>338</v>
      </c>
      <c r="C447" t="s">
        <v>323</v>
      </c>
      <c r="D447" t="str">
        <f t="shared" si="6"/>
        <v>13 meses</v>
      </c>
    </row>
    <row r="448" spans="1:4" x14ac:dyDescent="0.25">
      <c r="A448" s="13">
        <v>11</v>
      </c>
      <c r="B448" t="s">
        <v>338</v>
      </c>
      <c r="C448" t="s">
        <v>323</v>
      </c>
      <c r="D448" t="str">
        <f t="shared" si="6"/>
        <v>11 meses</v>
      </c>
    </row>
    <row r="449" spans="1:4" x14ac:dyDescent="0.25">
      <c r="A449" s="13">
        <v>14</v>
      </c>
      <c r="B449" t="s">
        <v>338</v>
      </c>
      <c r="C449" t="s">
        <v>323</v>
      </c>
      <c r="D449" t="str">
        <f t="shared" si="6"/>
        <v>14 meses</v>
      </c>
    </row>
    <row r="450" spans="1:4" x14ac:dyDescent="0.25">
      <c r="A450" s="13">
        <v>14</v>
      </c>
      <c r="B450" t="s">
        <v>338</v>
      </c>
      <c r="C450" t="s">
        <v>323</v>
      </c>
      <c r="D450" t="str">
        <f t="shared" si="6"/>
        <v>14 meses</v>
      </c>
    </row>
    <row r="451" spans="1:4" x14ac:dyDescent="0.25">
      <c r="A451" s="13">
        <v>4</v>
      </c>
      <c r="B451" t="s">
        <v>338</v>
      </c>
      <c r="C451" t="s">
        <v>323</v>
      </c>
      <c r="D451" t="str">
        <f t="shared" ref="D451:D514" si="7">CONCATENATE(A451,C451,B451)</f>
        <v>4 meses</v>
      </c>
    </row>
    <row r="452" spans="1:4" x14ac:dyDescent="0.25">
      <c r="A452" s="13">
        <v>9</v>
      </c>
      <c r="B452" t="s">
        <v>338</v>
      </c>
      <c r="C452" t="s">
        <v>323</v>
      </c>
      <c r="D452" t="str">
        <f t="shared" si="7"/>
        <v>9 meses</v>
      </c>
    </row>
    <row r="453" spans="1:4" x14ac:dyDescent="0.25">
      <c r="A453" s="13">
        <v>11</v>
      </c>
      <c r="B453" t="s">
        <v>338</v>
      </c>
      <c r="C453" t="s">
        <v>323</v>
      </c>
      <c r="D453" t="str">
        <f t="shared" si="7"/>
        <v>11 meses</v>
      </c>
    </row>
    <row r="454" spans="1:4" x14ac:dyDescent="0.25">
      <c r="A454" s="13">
        <v>12</v>
      </c>
      <c r="B454" t="s">
        <v>338</v>
      </c>
      <c r="C454" t="s">
        <v>323</v>
      </c>
      <c r="D454" t="str">
        <f t="shared" si="7"/>
        <v>12 meses</v>
      </c>
    </row>
    <row r="455" spans="1:4" x14ac:dyDescent="0.25">
      <c r="A455" s="13">
        <v>6</v>
      </c>
      <c r="B455" t="s">
        <v>338</v>
      </c>
      <c r="C455" t="s">
        <v>323</v>
      </c>
      <c r="D455" t="str">
        <f t="shared" si="7"/>
        <v>6 meses</v>
      </c>
    </row>
    <row r="456" spans="1:4" x14ac:dyDescent="0.25">
      <c r="A456" s="13">
        <v>15</v>
      </c>
      <c r="B456" t="s">
        <v>338</v>
      </c>
      <c r="C456" t="s">
        <v>323</v>
      </c>
      <c r="D456" t="str">
        <f t="shared" si="7"/>
        <v>15 meses</v>
      </c>
    </row>
    <row r="457" spans="1:4" x14ac:dyDescent="0.25">
      <c r="A457" s="13">
        <v>3</v>
      </c>
      <c r="B457" t="s">
        <v>338</v>
      </c>
      <c r="C457" t="s">
        <v>323</v>
      </c>
      <c r="D457" t="str">
        <f t="shared" si="7"/>
        <v>3 meses</v>
      </c>
    </row>
    <row r="458" spans="1:4" x14ac:dyDescent="0.25">
      <c r="A458" s="13">
        <v>9</v>
      </c>
      <c r="B458" t="s">
        <v>338</v>
      </c>
      <c r="C458" t="s">
        <v>323</v>
      </c>
      <c r="D458" t="str">
        <f t="shared" si="7"/>
        <v>9 meses</v>
      </c>
    </row>
    <row r="459" spans="1:4" x14ac:dyDescent="0.25">
      <c r="A459" s="13">
        <v>12</v>
      </c>
      <c r="B459" t="s">
        <v>338</v>
      </c>
      <c r="C459" t="s">
        <v>323</v>
      </c>
      <c r="D459" t="str">
        <f t="shared" si="7"/>
        <v>12 meses</v>
      </c>
    </row>
    <row r="460" spans="1:4" x14ac:dyDescent="0.25">
      <c r="A460" s="13">
        <v>28</v>
      </c>
      <c r="B460" t="s">
        <v>338</v>
      </c>
      <c r="C460" t="s">
        <v>323</v>
      </c>
      <c r="D460" t="str">
        <f t="shared" si="7"/>
        <v>28 meses</v>
      </c>
    </row>
    <row r="461" spans="1:4" x14ac:dyDescent="0.25">
      <c r="A461" s="13">
        <v>28</v>
      </c>
      <c r="B461" t="s">
        <v>338</v>
      </c>
      <c r="C461" t="s">
        <v>323</v>
      </c>
      <c r="D461" t="str">
        <f t="shared" si="7"/>
        <v>28 meses</v>
      </c>
    </row>
    <row r="462" spans="1:4" x14ac:dyDescent="0.25">
      <c r="A462" s="13">
        <v>28</v>
      </c>
      <c r="B462" t="s">
        <v>338</v>
      </c>
      <c r="C462" t="s">
        <v>323</v>
      </c>
      <c r="D462" t="str">
        <f t="shared" si="7"/>
        <v>28 meses</v>
      </c>
    </row>
    <row r="463" spans="1:4" x14ac:dyDescent="0.25">
      <c r="A463" s="13">
        <v>28</v>
      </c>
      <c r="B463" t="s">
        <v>338</v>
      </c>
      <c r="C463" t="s">
        <v>323</v>
      </c>
      <c r="D463" t="str">
        <f t="shared" si="7"/>
        <v>28 meses</v>
      </c>
    </row>
    <row r="464" spans="1:4" x14ac:dyDescent="0.25">
      <c r="A464" s="13">
        <v>28</v>
      </c>
      <c r="B464" t="s">
        <v>338</v>
      </c>
      <c r="C464" t="s">
        <v>323</v>
      </c>
      <c r="D464" t="str">
        <f t="shared" si="7"/>
        <v>28 meses</v>
      </c>
    </row>
    <row r="465" spans="1:4" x14ac:dyDescent="0.25">
      <c r="A465" s="13">
        <v>2</v>
      </c>
      <c r="B465" t="s">
        <v>338</v>
      </c>
      <c r="C465" t="s">
        <v>323</v>
      </c>
      <c r="D465" t="str">
        <f t="shared" si="7"/>
        <v>2 meses</v>
      </c>
    </row>
    <row r="466" spans="1:4" x14ac:dyDescent="0.25">
      <c r="A466" s="13">
        <v>4</v>
      </c>
      <c r="B466" t="s">
        <v>338</v>
      </c>
      <c r="C466" t="s">
        <v>323</v>
      </c>
      <c r="D466" t="str">
        <f t="shared" si="7"/>
        <v>4 meses</v>
      </c>
    </row>
    <row r="467" spans="1:4" x14ac:dyDescent="0.25">
      <c r="A467" s="13">
        <v>15</v>
      </c>
      <c r="B467" t="s">
        <v>338</v>
      </c>
      <c r="C467" t="s">
        <v>323</v>
      </c>
      <c r="D467" t="str">
        <f t="shared" si="7"/>
        <v>15 meses</v>
      </c>
    </row>
    <row r="468" spans="1:4" x14ac:dyDescent="0.25">
      <c r="A468" s="13">
        <v>28</v>
      </c>
      <c r="B468" t="s">
        <v>338</v>
      </c>
      <c r="C468" t="s">
        <v>323</v>
      </c>
      <c r="D468" t="str">
        <f t="shared" si="7"/>
        <v>28 meses</v>
      </c>
    </row>
    <row r="469" spans="1:4" x14ac:dyDescent="0.25">
      <c r="A469" s="13">
        <v>16</v>
      </c>
      <c r="B469" t="s">
        <v>338</v>
      </c>
      <c r="C469" t="s">
        <v>323</v>
      </c>
      <c r="D469" t="str">
        <f t="shared" si="7"/>
        <v>16 meses</v>
      </c>
    </row>
    <row r="470" spans="1:4" x14ac:dyDescent="0.25">
      <c r="A470" s="13">
        <v>12</v>
      </c>
      <c r="B470" t="s">
        <v>338</v>
      </c>
      <c r="C470" t="s">
        <v>323</v>
      </c>
      <c r="D470" t="str">
        <f t="shared" si="7"/>
        <v>12 meses</v>
      </c>
    </row>
    <row r="471" spans="1:4" x14ac:dyDescent="0.25">
      <c r="A471" s="13">
        <v>16</v>
      </c>
      <c r="B471" t="s">
        <v>338</v>
      </c>
      <c r="C471" t="s">
        <v>323</v>
      </c>
      <c r="D471" t="str">
        <f t="shared" si="7"/>
        <v>16 meses</v>
      </c>
    </row>
    <row r="472" spans="1:4" x14ac:dyDescent="0.25">
      <c r="A472" s="13">
        <v>6</v>
      </c>
      <c r="B472" t="s">
        <v>338</v>
      </c>
      <c r="C472" t="s">
        <v>323</v>
      </c>
      <c r="D472" t="str">
        <f t="shared" si="7"/>
        <v>6 meses</v>
      </c>
    </row>
    <row r="473" spans="1:4" x14ac:dyDescent="0.25">
      <c r="A473" s="13">
        <v>2</v>
      </c>
      <c r="B473" t="s">
        <v>338</v>
      </c>
      <c r="C473" t="s">
        <v>323</v>
      </c>
      <c r="D473" t="str">
        <f t="shared" si="7"/>
        <v>2 meses</v>
      </c>
    </row>
    <row r="474" spans="1:4" x14ac:dyDescent="0.25">
      <c r="A474" s="13">
        <v>6</v>
      </c>
      <c r="B474" t="s">
        <v>338</v>
      </c>
      <c r="C474" t="s">
        <v>323</v>
      </c>
      <c r="D474" t="str">
        <f t="shared" si="7"/>
        <v>6 meses</v>
      </c>
    </row>
    <row r="475" spans="1:4" x14ac:dyDescent="0.25">
      <c r="A475" s="13">
        <v>6</v>
      </c>
      <c r="B475" t="s">
        <v>338</v>
      </c>
      <c r="C475" t="s">
        <v>323</v>
      </c>
      <c r="D475" t="str">
        <f t="shared" si="7"/>
        <v>6 meses</v>
      </c>
    </row>
    <row r="476" spans="1:4" x14ac:dyDescent="0.25">
      <c r="A476" s="13">
        <v>4</v>
      </c>
      <c r="B476" t="s">
        <v>338</v>
      </c>
      <c r="C476" t="s">
        <v>323</v>
      </c>
      <c r="D476" t="str">
        <f t="shared" si="7"/>
        <v>4 meses</v>
      </c>
    </row>
    <row r="477" spans="1:4" x14ac:dyDescent="0.25">
      <c r="A477" s="13">
        <v>7</v>
      </c>
      <c r="B477" t="s">
        <v>338</v>
      </c>
      <c r="C477" t="s">
        <v>323</v>
      </c>
      <c r="D477" t="str">
        <f t="shared" si="7"/>
        <v>7 meses</v>
      </c>
    </row>
    <row r="478" spans="1:4" x14ac:dyDescent="0.25">
      <c r="A478" s="13">
        <v>6</v>
      </c>
      <c r="B478" t="s">
        <v>338</v>
      </c>
      <c r="C478" t="s">
        <v>323</v>
      </c>
      <c r="D478" t="str">
        <f t="shared" si="7"/>
        <v>6 meses</v>
      </c>
    </row>
    <row r="479" spans="1:4" x14ac:dyDescent="0.25">
      <c r="A479" s="13">
        <v>5</v>
      </c>
      <c r="B479" t="s">
        <v>338</v>
      </c>
      <c r="C479" t="s">
        <v>323</v>
      </c>
      <c r="D479" t="str">
        <f t="shared" si="7"/>
        <v>5 meses</v>
      </c>
    </row>
    <row r="480" spans="1:4" x14ac:dyDescent="0.25">
      <c r="A480" s="13">
        <v>6</v>
      </c>
      <c r="B480" t="s">
        <v>338</v>
      </c>
      <c r="C480" t="s">
        <v>323</v>
      </c>
      <c r="D480" t="str">
        <f t="shared" si="7"/>
        <v>6 meses</v>
      </c>
    </row>
    <row r="481" spans="1:4" x14ac:dyDescent="0.25">
      <c r="A481" s="13">
        <v>8</v>
      </c>
      <c r="B481" t="s">
        <v>338</v>
      </c>
      <c r="C481" t="s">
        <v>323</v>
      </c>
      <c r="D481" t="str">
        <f t="shared" si="7"/>
        <v>8 meses</v>
      </c>
    </row>
    <row r="482" spans="1:4" x14ac:dyDescent="0.25">
      <c r="A482" s="13">
        <v>8</v>
      </c>
      <c r="B482" t="s">
        <v>338</v>
      </c>
      <c r="C482" t="s">
        <v>323</v>
      </c>
      <c r="D482" t="str">
        <f t="shared" si="7"/>
        <v>8 meses</v>
      </c>
    </row>
    <row r="483" spans="1:4" x14ac:dyDescent="0.25">
      <c r="A483" s="13">
        <v>8</v>
      </c>
      <c r="B483" t="s">
        <v>338</v>
      </c>
      <c r="C483" t="s">
        <v>323</v>
      </c>
      <c r="D483" t="str">
        <f t="shared" si="7"/>
        <v>8 meses</v>
      </c>
    </row>
    <row r="484" spans="1:4" x14ac:dyDescent="0.25">
      <c r="A484" s="13">
        <v>8</v>
      </c>
      <c r="B484" t="s">
        <v>338</v>
      </c>
      <c r="C484" t="s">
        <v>323</v>
      </c>
      <c r="D484" t="str">
        <f t="shared" si="7"/>
        <v>8 meses</v>
      </c>
    </row>
    <row r="485" spans="1:4" x14ac:dyDescent="0.25">
      <c r="A485" s="13">
        <v>8</v>
      </c>
      <c r="B485" t="s">
        <v>338</v>
      </c>
      <c r="C485" t="s">
        <v>323</v>
      </c>
      <c r="D485" t="str">
        <f t="shared" si="7"/>
        <v>8 meses</v>
      </c>
    </row>
    <row r="486" spans="1:4" x14ac:dyDescent="0.25">
      <c r="A486" s="13">
        <v>8</v>
      </c>
      <c r="B486" t="s">
        <v>338</v>
      </c>
      <c r="C486" t="s">
        <v>323</v>
      </c>
      <c r="D486" t="str">
        <f t="shared" si="7"/>
        <v>8 meses</v>
      </c>
    </row>
    <row r="487" spans="1:4" x14ac:dyDescent="0.25">
      <c r="A487" s="13">
        <v>8</v>
      </c>
      <c r="B487" t="s">
        <v>338</v>
      </c>
      <c r="C487" t="s">
        <v>323</v>
      </c>
      <c r="D487" t="str">
        <f t="shared" si="7"/>
        <v>8 meses</v>
      </c>
    </row>
    <row r="488" spans="1:4" x14ac:dyDescent="0.25">
      <c r="A488" s="13">
        <v>8</v>
      </c>
      <c r="B488" t="s">
        <v>338</v>
      </c>
      <c r="C488" t="s">
        <v>323</v>
      </c>
      <c r="D488" t="str">
        <f t="shared" si="7"/>
        <v>8 meses</v>
      </c>
    </row>
    <row r="489" spans="1:4" x14ac:dyDescent="0.25">
      <c r="A489" s="13">
        <v>8</v>
      </c>
      <c r="B489" t="s">
        <v>338</v>
      </c>
      <c r="C489" t="s">
        <v>323</v>
      </c>
      <c r="D489" t="str">
        <f t="shared" si="7"/>
        <v>8 meses</v>
      </c>
    </row>
    <row r="490" spans="1:4" x14ac:dyDescent="0.25">
      <c r="A490" s="13">
        <v>8</v>
      </c>
      <c r="B490" t="s">
        <v>338</v>
      </c>
      <c r="C490" t="s">
        <v>323</v>
      </c>
      <c r="D490" t="str">
        <f t="shared" si="7"/>
        <v>8 meses</v>
      </c>
    </row>
    <row r="491" spans="1:4" x14ac:dyDescent="0.25">
      <c r="A491" s="13">
        <v>8</v>
      </c>
      <c r="B491" t="s">
        <v>338</v>
      </c>
      <c r="C491" t="s">
        <v>323</v>
      </c>
      <c r="D491" t="str">
        <f t="shared" si="7"/>
        <v>8 meses</v>
      </c>
    </row>
    <row r="492" spans="1:4" x14ac:dyDescent="0.25">
      <c r="A492" s="13">
        <v>8</v>
      </c>
      <c r="B492" t="s">
        <v>338</v>
      </c>
      <c r="C492" t="s">
        <v>323</v>
      </c>
      <c r="D492" t="str">
        <f t="shared" si="7"/>
        <v>8 meses</v>
      </c>
    </row>
    <row r="493" spans="1:4" x14ac:dyDescent="0.25">
      <c r="A493" s="13">
        <v>8</v>
      </c>
      <c r="B493" t="s">
        <v>338</v>
      </c>
      <c r="C493" t="s">
        <v>323</v>
      </c>
      <c r="D493" t="str">
        <f t="shared" si="7"/>
        <v>8 meses</v>
      </c>
    </row>
    <row r="494" spans="1:4" x14ac:dyDescent="0.25">
      <c r="A494" s="13">
        <v>8</v>
      </c>
      <c r="B494" t="s">
        <v>338</v>
      </c>
      <c r="C494" t="s">
        <v>323</v>
      </c>
      <c r="D494" t="str">
        <f t="shared" si="7"/>
        <v>8 meses</v>
      </c>
    </row>
    <row r="495" spans="1:4" x14ac:dyDescent="0.25">
      <c r="A495" s="13">
        <v>8</v>
      </c>
      <c r="B495" t="s">
        <v>338</v>
      </c>
      <c r="C495" t="s">
        <v>323</v>
      </c>
      <c r="D495" t="str">
        <f t="shared" si="7"/>
        <v>8 meses</v>
      </c>
    </row>
    <row r="496" spans="1:4" x14ac:dyDescent="0.25">
      <c r="A496" s="13">
        <v>8</v>
      </c>
      <c r="B496" t="s">
        <v>338</v>
      </c>
      <c r="C496" t="s">
        <v>323</v>
      </c>
      <c r="D496" t="str">
        <f t="shared" si="7"/>
        <v>8 meses</v>
      </c>
    </row>
    <row r="497" spans="1:4" x14ac:dyDescent="0.25">
      <c r="A497" s="13">
        <v>8</v>
      </c>
      <c r="B497" t="s">
        <v>338</v>
      </c>
      <c r="C497" t="s">
        <v>323</v>
      </c>
      <c r="D497" t="str">
        <f t="shared" si="7"/>
        <v>8 meses</v>
      </c>
    </row>
    <row r="498" spans="1:4" x14ac:dyDescent="0.25">
      <c r="A498" s="13">
        <v>8</v>
      </c>
      <c r="B498" t="s">
        <v>338</v>
      </c>
      <c r="C498" t="s">
        <v>323</v>
      </c>
      <c r="D498" t="str">
        <f t="shared" si="7"/>
        <v>8 meses</v>
      </c>
    </row>
    <row r="499" spans="1:4" x14ac:dyDescent="0.25">
      <c r="A499" s="13">
        <v>8</v>
      </c>
      <c r="B499" t="s">
        <v>338</v>
      </c>
      <c r="C499" t="s">
        <v>323</v>
      </c>
      <c r="D499" t="str">
        <f t="shared" si="7"/>
        <v>8 meses</v>
      </c>
    </row>
    <row r="500" spans="1:4" x14ac:dyDescent="0.25">
      <c r="A500" s="13">
        <v>8</v>
      </c>
      <c r="B500" t="s">
        <v>338</v>
      </c>
      <c r="C500" t="s">
        <v>323</v>
      </c>
      <c r="D500" t="str">
        <f t="shared" si="7"/>
        <v>8 meses</v>
      </c>
    </row>
    <row r="501" spans="1:4" x14ac:dyDescent="0.25">
      <c r="A501" s="13">
        <v>8</v>
      </c>
      <c r="B501" t="s">
        <v>338</v>
      </c>
      <c r="C501" t="s">
        <v>323</v>
      </c>
      <c r="D501" t="str">
        <f t="shared" si="7"/>
        <v>8 meses</v>
      </c>
    </row>
    <row r="502" spans="1:4" x14ac:dyDescent="0.25">
      <c r="A502" s="13">
        <v>8</v>
      </c>
      <c r="B502" t="s">
        <v>338</v>
      </c>
      <c r="C502" t="s">
        <v>323</v>
      </c>
      <c r="D502" t="str">
        <f t="shared" si="7"/>
        <v>8 meses</v>
      </c>
    </row>
    <row r="503" spans="1:4" x14ac:dyDescent="0.25">
      <c r="A503" s="13">
        <v>8</v>
      </c>
      <c r="B503" t="s">
        <v>338</v>
      </c>
      <c r="C503" t="s">
        <v>323</v>
      </c>
      <c r="D503" t="str">
        <f t="shared" si="7"/>
        <v>8 meses</v>
      </c>
    </row>
    <row r="504" spans="1:4" x14ac:dyDescent="0.25">
      <c r="A504" s="13">
        <v>8</v>
      </c>
      <c r="B504" t="s">
        <v>338</v>
      </c>
      <c r="C504" t="s">
        <v>323</v>
      </c>
      <c r="D504" t="str">
        <f t="shared" si="7"/>
        <v>8 meses</v>
      </c>
    </row>
    <row r="505" spans="1:4" x14ac:dyDescent="0.25">
      <c r="A505" s="13">
        <v>8</v>
      </c>
      <c r="B505" t="s">
        <v>338</v>
      </c>
      <c r="C505" t="s">
        <v>323</v>
      </c>
      <c r="D505" t="str">
        <f t="shared" si="7"/>
        <v>8 meses</v>
      </c>
    </row>
    <row r="506" spans="1:4" x14ac:dyDescent="0.25">
      <c r="A506" s="13">
        <v>8</v>
      </c>
      <c r="B506" t="s">
        <v>338</v>
      </c>
      <c r="C506" t="s">
        <v>323</v>
      </c>
      <c r="D506" t="str">
        <f t="shared" si="7"/>
        <v>8 meses</v>
      </c>
    </row>
    <row r="507" spans="1:4" x14ac:dyDescent="0.25">
      <c r="A507" s="13">
        <v>8</v>
      </c>
      <c r="B507" t="s">
        <v>338</v>
      </c>
      <c r="C507" t="s">
        <v>323</v>
      </c>
      <c r="D507" t="str">
        <f t="shared" si="7"/>
        <v>8 meses</v>
      </c>
    </row>
    <row r="508" spans="1:4" x14ac:dyDescent="0.25">
      <c r="A508" s="13">
        <v>8</v>
      </c>
      <c r="B508" t="s">
        <v>338</v>
      </c>
      <c r="C508" t="s">
        <v>323</v>
      </c>
      <c r="D508" t="str">
        <f t="shared" si="7"/>
        <v>8 meses</v>
      </c>
    </row>
    <row r="509" spans="1:4" x14ac:dyDescent="0.25">
      <c r="A509" s="13">
        <v>8</v>
      </c>
      <c r="B509" t="s">
        <v>338</v>
      </c>
      <c r="C509" t="s">
        <v>323</v>
      </c>
      <c r="D509" t="str">
        <f t="shared" si="7"/>
        <v>8 meses</v>
      </c>
    </row>
    <row r="510" spans="1:4" x14ac:dyDescent="0.25">
      <c r="A510" s="13">
        <v>8</v>
      </c>
      <c r="B510" t="s">
        <v>338</v>
      </c>
      <c r="C510" t="s">
        <v>323</v>
      </c>
      <c r="D510" t="str">
        <f t="shared" si="7"/>
        <v>8 meses</v>
      </c>
    </row>
    <row r="511" spans="1:4" x14ac:dyDescent="0.25">
      <c r="A511" s="13">
        <v>8</v>
      </c>
      <c r="B511" t="s">
        <v>338</v>
      </c>
      <c r="C511" t="s">
        <v>323</v>
      </c>
      <c r="D511" t="str">
        <f t="shared" si="7"/>
        <v>8 meses</v>
      </c>
    </row>
    <row r="512" spans="1:4" x14ac:dyDescent="0.25">
      <c r="A512" s="13">
        <v>8</v>
      </c>
      <c r="B512" t="s">
        <v>338</v>
      </c>
      <c r="C512" t="s">
        <v>323</v>
      </c>
      <c r="D512" t="str">
        <f t="shared" si="7"/>
        <v>8 meses</v>
      </c>
    </row>
    <row r="513" spans="1:4" x14ac:dyDescent="0.25">
      <c r="A513" s="13">
        <v>8</v>
      </c>
      <c r="B513" t="s">
        <v>338</v>
      </c>
      <c r="C513" t="s">
        <v>323</v>
      </c>
      <c r="D513" t="str">
        <f t="shared" si="7"/>
        <v>8 meses</v>
      </c>
    </row>
    <row r="514" spans="1:4" x14ac:dyDescent="0.25">
      <c r="A514" s="13">
        <v>8</v>
      </c>
      <c r="B514" t="s">
        <v>338</v>
      </c>
      <c r="C514" t="s">
        <v>323</v>
      </c>
      <c r="D514" t="str">
        <f t="shared" si="7"/>
        <v>8 meses</v>
      </c>
    </row>
    <row r="515" spans="1:4" x14ac:dyDescent="0.25">
      <c r="A515" s="13">
        <v>8</v>
      </c>
      <c r="B515" t="s">
        <v>338</v>
      </c>
      <c r="C515" t="s">
        <v>323</v>
      </c>
      <c r="D515" t="str">
        <f t="shared" ref="D515:D578" si="8">CONCATENATE(A515,C515,B515)</f>
        <v>8 meses</v>
      </c>
    </row>
    <row r="516" spans="1:4" x14ac:dyDescent="0.25">
      <c r="A516" s="13">
        <v>8</v>
      </c>
      <c r="B516" t="s">
        <v>338</v>
      </c>
      <c r="C516" t="s">
        <v>323</v>
      </c>
      <c r="D516" t="str">
        <f t="shared" si="8"/>
        <v>8 meses</v>
      </c>
    </row>
    <row r="517" spans="1:4" x14ac:dyDescent="0.25">
      <c r="A517" s="13">
        <v>8</v>
      </c>
      <c r="B517" t="s">
        <v>338</v>
      </c>
      <c r="C517" t="s">
        <v>323</v>
      </c>
      <c r="D517" t="str">
        <f t="shared" si="8"/>
        <v>8 meses</v>
      </c>
    </row>
    <row r="518" spans="1:4" x14ac:dyDescent="0.25">
      <c r="A518" s="13">
        <v>8</v>
      </c>
      <c r="B518" t="s">
        <v>338</v>
      </c>
      <c r="C518" t="s">
        <v>323</v>
      </c>
      <c r="D518" t="str">
        <f t="shared" si="8"/>
        <v>8 meses</v>
      </c>
    </row>
    <row r="519" spans="1:4" x14ac:dyDescent="0.25">
      <c r="A519" s="13">
        <v>8</v>
      </c>
      <c r="B519" t="s">
        <v>338</v>
      </c>
      <c r="C519" t="s">
        <v>323</v>
      </c>
      <c r="D519" t="str">
        <f t="shared" si="8"/>
        <v>8 meses</v>
      </c>
    </row>
    <row r="520" spans="1:4" x14ac:dyDescent="0.25">
      <c r="A520" s="13">
        <v>8</v>
      </c>
      <c r="B520" t="s">
        <v>338</v>
      </c>
      <c r="C520" t="s">
        <v>323</v>
      </c>
      <c r="D520" t="str">
        <f t="shared" si="8"/>
        <v>8 meses</v>
      </c>
    </row>
    <row r="521" spans="1:4" x14ac:dyDescent="0.25">
      <c r="A521" s="13">
        <v>8</v>
      </c>
      <c r="B521" t="s">
        <v>338</v>
      </c>
      <c r="C521" t="s">
        <v>323</v>
      </c>
      <c r="D521" t="str">
        <f t="shared" si="8"/>
        <v>8 meses</v>
      </c>
    </row>
    <row r="522" spans="1:4" x14ac:dyDescent="0.25">
      <c r="A522" s="13">
        <v>8</v>
      </c>
      <c r="B522" t="s">
        <v>338</v>
      </c>
      <c r="C522" t="s">
        <v>323</v>
      </c>
      <c r="D522" t="str">
        <f t="shared" si="8"/>
        <v>8 meses</v>
      </c>
    </row>
    <row r="523" spans="1:4" x14ac:dyDescent="0.25">
      <c r="A523" s="13">
        <v>8</v>
      </c>
      <c r="B523" t="s">
        <v>338</v>
      </c>
      <c r="C523" t="s">
        <v>323</v>
      </c>
      <c r="D523" t="str">
        <f t="shared" si="8"/>
        <v>8 meses</v>
      </c>
    </row>
    <row r="524" spans="1:4" x14ac:dyDescent="0.25">
      <c r="A524" s="13">
        <v>8</v>
      </c>
      <c r="B524" t="s">
        <v>338</v>
      </c>
      <c r="C524" t="s">
        <v>323</v>
      </c>
      <c r="D524" t="str">
        <f t="shared" si="8"/>
        <v>8 meses</v>
      </c>
    </row>
    <row r="525" spans="1:4" x14ac:dyDescent="0.25">
      <c r="A525" s="13">
        <v>8</v>
      </c>
      <c r="B525" t="s">
        <v>338</v>
      </c>
      <c r="C525" t="s">
        <v>323</v>
      </c>
      <c r="D525" t="str">
        <f t="shared" si="8"/>
        <v>8 meses</v>
      </c>
    </row>
    <row r="526" spans="1:4" x14ac:dyDescent="0.25">
      <c r="A526" s="13">
        <v>8</v>
      </c>
      <c r="B526" t="s">
        <v>338</v>
      </c>
      <c r="C526" t="s">
        <v>323</v>
      </c>
      <c r="D526" t="str">
        <f t="shared" si="8"/>
        <v>8 meses</v>
      </c>
    </row>
    <row r="527" spans="1:4" x14ac:dyDescent="0.25">
      <c r="A527" s="13">
        <v>8</v>
      </c>
      <c r="B527" t="s">
        <v>338</v>
      </c>
      <c r="C527" t="s">
        <v>323</v>
      </c>
      <c r="D527" t="str">
        <f t="shared" si="8"/>
        <v>8 meses</v>
      </c>
    </row>
    <row r="528" spans="1:4" x14ac:dyDescent="0.25">
      <c r="A528" s="13">
        <v>8</v>
      </c>
      <c r="B528" t="s">
        <v>338</v>
      </c>
      <c r="C528" t="s">
        <v>323</v>
      </c>
      <c r="D528" t="str">
        <f t="shared" si="8"/>
        <v>8 meses</v>
      </c>
    </row>
    <row r="529" spans="1:4" x14ac:dyDescent="0.25">
      <c r="A529" s="13">
        <v>8</v>
      </c>
      <c r="B529" t="s">
        <v>338</v>
      </c>
      <c r="C529" t="s">
        <v>323</v>
      </c>
      <c r="D529" t="str">
        <f t="shared" si="8"/>
        <v>8 meses</v>
      </c>
    </row>
    <row r="530" spans="1:4" x14ac:dyDescent="0.25">
      <c r="A530" s="13">
        <v>8</v>
      </c>
      <c r="B530" t="s">
        <v>338</v>
      </c>
      <c r="C530" t="s">
        <v>323</v>
      </c>
      <c r="D530" t="str">
        <f t="shared" si="8"/>
        <v>8 meses</v>
      </c>
    </row>
    <row r="531" spans="1:4" x14ac:dyDescent="0.25">
      <c r="A531" s="13">
        <v>8</v>
      </c>
      <c r="B531" t="s">
        <v>338</v>
      </c>
      <c r="C531" t="s">
        <v>323</v>
      </c>
      <c r="D531" t="str">
        <f t="shared" si="8"/>
        <v>8 meses</v>
      </c>
    </row>
    <row r="532" spans="1:4" x14ac:dyDescent="0.25">
      <c r="A532" s="13">
        <v>8</v>
      </c>
      <c r="B532" t="s">
        <v>338</v>
      </c>
      <c r="C532" t="s">
        <v>323</v>
      </c>
      <c r="D532" t="str">
        <f t="shared" si="8"/>
        <v>8 meses</v>
      </c>
    </row>
    <row r="533" spans="1:4" x14ac:dyDescent="0.25">
      <c r="A533" s="13">
        <v>8</v>
      </c>
      <c r="B533" t="s">
        <v>338</v>
      </c>
      <c r="C533" t="s">
        <v>323</v>
      </c>
      <c r="D533" t="str">
        <f t="shared" si="8"/>
        <v>8 meses</v>
      </c>
    </row>
    <row r="534" spans="1:4" x14ac:dyDescent="0.25">
      <c r="A534" s="13">
        <v>8</v>
      </c>
      <c r="B534" t="s">
        <v>338</v>
      </c>
      <c r="C534" t="s">
        <v>323</v>
      </c>
      <c r="D534" t="str">
        <f t="shared" si="8"/>
        <v>8 meses</v>
      </c>
    </row>
    <row r="535" spans="1:4" x14ac:dyDescent="0.25">
      <c r="A535" s="13">
        <v>8</v>
      </c>
      <c r="B535" t="s">
        <v>338</v>
      </c>
      <c r="C535" t="s">
        <v>323</v>
      </c>
      <c r="D535" t="str">
        <f t="shared" si="8"/>
        <v>8 meses</v>
      </c>
    </row>
    <row r="536" spans="1:4" x14ac:dyDescent="0.25">
      <c r="A536" s="13">
        <v>8</v>
      </c>
      <c r="B536" t="s">
        <v>338</v>
      </c>
      <c r="C536" t="s">
        <v>323</v>
      </c>
      <c r="D536" t="str">
        <f t="shared" si="8"/>
        <v>8 meses</v>
      </c>
    </row>
    <row r="537" spans="1:4" x14ac:dyDescent="0.25">
      <c r="A537" s="13">
        <v>8</v>
      </c>
      <c r="B537" t="s">
        <v>338</v>
      </c>
      <c r="C537" t="s">
        <v>323</v>
      </c>
      <c r="D537" t="str">
        <f t="shared" si="8"/>
        <v>8 meses</v>
      </c>
    </row>
    <row r="538" spans="1:4" x14ac:dyDescent="0.25">
      <c r="A538" s="13">
        <v>8</v>
      </c>
      <c r="B538" t="s">
        <v>338</v>
      </c>
      <c r="C538" t="s">
        <v>323</v>
      </c>
      <c r="D538" t="str">
        <f t="shared" si="8"/>
        <v>8 meses</v>
      </c>
    </row>
    <row r="539" spans="1:4" x14ac:dyDescent="0.25">
      <c r="A539" s="13">
        <v>6</v>
      </c>
      <c r="B539" t="s">
        <v>338</v>
      </c>
      <c r="C539" t="s">
        <v>323</v>
      </c>
      <c r="D539" t="str">
        <f t="shared" si="8"/>
        <v>6 meses</v>
      </c>
    </row>
    <row r="540" spans="1:4" x14ac:dyDescent="0.25">
      <c r="A540" s="13">
        <v>12</v>
      </c>
      <c r="B540" t="s">
        <v>338</v>
      </c>
      <c r="C540" t="s">
        <v>323</v>
      </c>
      <c r="D540" t="str">
        <f t="shared" si="8"/>
        <v>12 meses</v>
      </c>
    </row>
    <row r="541" spans="1:4" x14ac:dyDescent="0.25">
      <c r="A541" s="13">
        <v>7</v>
      </c>
      <c r="B541" t="s">
        <v>338</v>
      </c>
      <c r="C541" t="s">
        <v>323</v>
      </c>
      <c r="D541" t="str">
        <f t="shared" si="8"/>
        <v>7 meses</v>
      </c>
    </row>
    <row r="542" spans="1:4" x14ac:dyDescent="0.25">
      <c r="A542" s="13">
        <v>7</v>
      </c>
      <c r="B542" t="s">
        <v>338</v>
      </c>
      <c r="C542" t="s">
        <v>323</v>
      </c>
      <c r="D542" t="str">
        <f t="shared" si="8"/>
        <v>7 meses</v>
      </c>
    </row>
    <row r="543" spans="1:4" x14ac:dyDescent="0.25">
      <c r="A543" s="13">
        <v>7</v>
      </c>
      <c r="B543" t="s">
        <v>338</v>
      </c>
      <c r="C543" t="s">
        <v>323</v>
      </c>
      <c r="D543" t="str">
        <f t="shared" si="8"/>
        <v>7 meses</v>
      </c>
    </row>
    <row r="544" spans="1:4" x14ac:dyDescent="0.25">
      <c r="A544" s="13">
        <v>7</v>
      </c>
      <c r="B544" t="s">
        <v>338</v>
      </c>
      <c r="C544" t="s">
        <v>323</v>
      </c>
      <c r="D544" t="str">
        <f t="shared" si="8"/>
        <v>7 meses</v>
      </c>
    </row>
    <row r="545" spans="1:4" x14ac:dyDescent="0.25">
      <c r="A545" s="13">
        <v>7</v>
      </c>
      <c r="B545" t="s">
        <v>338</v>
      </c>
      <c r="C545" t="s">
        <v>323</v>
      </c>
      <c r="D545" t="str">
        <f t="shared" si="8"/>
        <v>7 meses</v>
      </c>
    </row>
    <row r="546" spans="1:4" x14ac:dyDescent="0.25">
      <c r="A546" s="13">
        <v>7</v>
      </c>
      <c r="B546" t="s">
        <v>338</v>
      </c>
      <c r="C546" t="s">
        <v>323</v>
      </c>
      <c r="D546" t="str">
        <f t="shared" si="8"/>
        <v>7 meses</v>
      </c>
    </row>
    <row r="547" spans="1:4" x14ac:dyDescent="0.25">
      <c r="A547" s="13">
        <v>7</v>
      </c>
      <c r="B547" t="s">
        <v>338</v>
      </c>
      <c r="C547" t="s">
        <v>323</v>
      </c>
      <c r="D547" t="str">
        <f t="shared" si="8"/>
        <v>7 meses</v>
      </c>
    </row>
    <row r="548" spans="1:4" x14ac:dyDescent="0.25">
      <c r="A548" s="13">
        <v>7</v>
      </c>
      <c r="B548" t="s">
        <v>338</v>
      </c>
      <c r="C548" t="s">
        <v>323</v>
      </c>
      <c r="D548" t="str">
        <f t="shared" si="8"/>
        <v>7 meses</v>
      </c>
    </row>
    <row r="549" spans="1:4" x14ac:dyDescent="0.25">
      <c r="A549" s="13">
        <v>7</v>
      </c>
      <c r="B549" t="s">
        <v>338</v>
      </c>
      <c r="C549" t="s">
        <v>323</v>
      </c>
      <c r="D549" t="str">
        <f t="shared" si="8"/>
        <v>7 meses</v>
      </c>
    </row>
    <row r="550" spans="1:4" x14ac:dyDescent="0.25">
      <c r="A550" s="13">
        <v>7</v>
      </c>
      <c r="B550" t="s">
        <v>338</v>
      </c>
      <c r="C550" t="s">
        <v>323</v>
      </c>
      <c r="D550" t="str">
        <f t="shared" si="8"/>
        <v>7 meses</v>
      </c>
    </row>
    <row r="551" spans="1:4" x14ac:dyDescent="0.25">
      <c r="A551" s="13">
        <v>7</v>
      </c>
      <c r="B551" t="s">
        <v>338</v>
      </c>
      <c r="C551" t="s">
        <v>323</v>
      </c>
      <c r="D551" t="str">
        <f t="shared" si="8"/>
        <v>7 meses</v>
      </c>
    </row>
    <row r="552" spans="1:4" x14ac:dyDescent="0.25">
      <c r="A552" s="13">
        <v>8</v>
      </c>
      <c r="B552" t="s">
        <v>338</v>
      </c>
      <c r="C552" t="s">
        <v>323</v>
      </c>
      <c r="D552" t="str">
        <f t="shared" si="8"/>
        <v>8 meses</v>
      </c>
    </row>
    <row r="553" spans="1:4" x14ac:dyDescent="0.25">
      <c r="A553" s="13">
        <v>6</v>
      </c>
      <c r="B553" t="s">
        <v>338</v>
      </c>
      <c r="C553" t="s">
        <v>323</v>
      </c>
      <c r="D553" t="str">
        <f t="shared" si="8"/>
        <v>6 meses</v>
      </c>
    </row>
    <row r="554" spans="1:4" x14ac:dyDescent="0.25">
      <c r="A554" s="13">
        <v>6</v>
      </c>
      <c r="B554" t="s">
        <v>338</v>
      </c>
      <c r="C554" t="s">
        <v>323</v>
      </c>
      <c r="D554" t="str">
        <f t="shared" si="8"/>
        <v>6 meses</v>
      </c>
    </row>
    <row r="555" spans="1:4" x14ac:dyDescent="0.25">
      <c r="A555" s="13">
        <v>22</v>
      </c>
      <c r="B555" t="s">
        <v>338</v>
      </c>
      <c r="C555" t="s">
        <v>323</v>
      </c>
      <c r="D555" t="str">
        <f t="shared" si="8"/>
        <v>22 meses</v>
      </c>
    </row>
    <row r="556" spans="1:4" x14ac:dyDescent="0.25">
      <c r="A556" s="13">
        <v>24</v>
      </c>
      <c r="B556" t="s">
        <v>338</v>
      </c>
      <c r="C556" t="s">
        <v>323</v>
      </c>
      <c r="D556" t="str">
        <f t="shared" si="8"/>
        <v>24 meses</v>
      </c>
    </row>
    <row r="557" spans="1:4" x14ac:dyDescent="0.25">
      <c r="A557" s="13">
        <v>7</v>
      </c>
      <c r="B557" t="s">
        <v>338</v>
      </c>
      <c r="C557" t="s">
        <v>323</v>
      </c>
      <c r="D557" t="str">
        <f t="shared" si="8"/>
        <v>7 meses</v>
      </c>
    </row>
    <row r="558" spans="1:4" x14ac:dyDescent="0.25">
      <c r="A558" s="13">
        <v>8</v>
      </c>
      <c r="B558" t="s">
        <v>338</v>
      </c>
      <c r="C558" t="s">
        <v>323</v>
      </c>
      <c r="D558" t="str">
        <f t="shared" si="8"/>
        <v>8 meses</v>
      </c>
    </row>
    <row r="559" spans="1:4" x14ac:dyDescent="0.25">
      <c r="A559" s="13">
        <v>7</v>
      </c>
      <c r="B559" t="s">
        <v>338</v>
      </c>
      <c r="C559" t="s">
        <v>323</v>
      </c>
      <c r="D559" t="str">
        <f t="shared" si="8"/>
        <v>7 meses</v>
      </c>
    </row>
    <row r="560" spans="1:4" x14ac:dyDescent="0.25">
      <c r="A560" s="13">
        <v>8</v>
      </c>
      <c r="B560" t="s">
        <v>338</v>
      </c>
      <c r="C560" t="s">
        <v>323</v>
      </c>
      <c r="D560" t="str">
        <f t="shared" si="8"/>
        <v>8 meses</v>
      </c>
    </row>
    <row r="561" spans="1:4" x14ac:dyDescent="0.25">
      <c r="A561" s="13">
        <v>7</v>
      </c>
      <c r="B561" t="s">
        <v>338</v>
      </c>
      <c r="C561" t="s">
        <v>323</v>
      </c>
      <c r="D561" t="str">
        <f t="shared" si="8"/>
        <v>7 meses</v>
      </c>
    </row>
    <row r="562" spans="1:4" x14ac:dyDescent="0.25">
      <c r="A562" s="13">
        <v>8</v>
      </c>
      <c r="B562" t="s">
        <v>338</v>
      </c>
      <c r="C562" t="s">
        <v>323</v>
      </c>
      <c r="D562" t="str">
        <f t="shared" si="8"/>
        <v>8 meses</v>
      </c>
    </row>
    <row r="563" spans="1:4" x14ac:dyDescent="0.25">
      <c r="A563" s="13">
        <v>7</v>
      </c>
      <c r="B563" t="s">
        <v>338</v>
      </c>
      <c r="C563" t="s">
        <v>323</v>
      </c>
      <c r="D563" t="str">
        <f t="shared" si="8"/>
        <v>7 meses</v>
      </c>
    </row>
    <row r="564" spans="1:4" x14ac:dyDescent="0.25">
      <c r="A564" s="13">
        <v>8</v>
      </c>
      <c r="B564" t="s">
        <v>338</v>
      </c>
      <c r="C564" t="s">
        <v>323</v>
      </c>
      <c r="D564" t="str">
        <f t="shared" si="8"/>
        <v>8 meses</v>
      </c>
    </row>
    <row r="565" spans="1:4" x14ac:dyDescent="0.25">
      <c r="A565" s="13">
        <v>7</v>
      </c>
      <c r="B565" t="s">
        <v>338</v>
      </c>
      <c r="C565" t="s">
        <v>323</v>
      </c>
      <c r="D565" t="str">
        <f t="shared" si="8"/>
        <v>7 meses</v>
      </c>
    </row>
    <row r="566" spans="1:4" x14ac:dyDescent="0.25">
      <c r="A566" s="13">
        <v>8</v>
      </c>
      <c r="B566" t="s">
        <v>338</v>
      </c>
      <c r="C566" t="s">
        <v>323</v>
      </c>
      <c r="D566" t="str">
        <f t="shared" si="8"/>
        <v>8 meses</v>
      </c>
    </row>
    <row r="567" spans="1:4" x14ac:dyDescent="0.25">
      <c r="A567" s="13">
        <v>11</v>
      </c>
      <c r="B567" t="s">
        <v>338</v>
      </c>
      <c r="C567" t="s">
        <v>323</v>
      </c>
      <c r="D567" t="str">
        <f t="shared" si="8"/>
        <v>11 meses</v>
      </c>
    </row>
    <row r="568" spans="1:4" x14ac:dyDescent="0.25">
      <c r="A568" s="13">
        <v>7</v>
      </c>
      <c r="B568" t="s">
        <v>338</v>
      </c>
      <c r="C568" t="s">
        <v>323</v>
      </c>
      <c r="D568" t="str">
        <f t="shared" si="8"/>
        <v>7 meses</v>
      </c>
    </row>
    <row r="569" spans="1:4" x14ac:dyDescent="0.25">
      <c r="A569" s="13">
        <v>8</v>
      </c>
      <c r="B569" t="s">
        <v>338</v>
      </c>
      <c r="C569" t="s">
        <v>323</v>
      </c>
      <c r="D569" t="str">
        <f t="shared" si="8"/>
        <v>8 meses</v>
      </c>
    </row>
    <row r="570" spans="1:4" x14ac:dyDescent="0.25">
      <c r="A570" s="13">
        <v>11</v>
      </c>
      <c r="B570" t="s">
        <v>338</v>
      </c>
      <c r="C570" t="s">
        <v>323</v>
      </c>
      <c r="D570" t="str">
        <f t="shared" si="8"/>
        <v>11 meses</v>
      </c>
    </row>
    <row r="571" spans="1:4" x14ac:dyDescent="0.25">
      <c r="A571" s="13">
        <v>3</v>
      </c>
      <c r="B571" t="s">
        <v>338</v>
      </c>
      <c r="C571" t="s">
        <v>323</v>
      </c>
      <c r="D571" t="str">
        <f t="shared" si="8"/>
        <v>3 meses</v>
      </c>
    </row>
    <row r="572" spans="1:4" x14ac:dyDescent="0.25">
      <c r="A572" s="13">
        <v>3</v>
      </c>
      <c r="B572" t="s">
        <v>338</v>
      </c>
      <c r="C572" t="s">
        <v>323</v>
      </c>
      <c r="D572" t="str">
        <f t="shared" si="8"/>
        <v>3 meses</v>
      </c>
    </row>
    <row r="573" spans="1:4" x14ac:dyDescent="0.25">
      <c r="A573" s="13">
        <v>11</v>
      </c>
      <c r="B573" t="s">
        <v>338</v>
      </c>
      <c r="C573" t="s">
        <v>323</v>
      </c>
      <c r="D573" t="str">
        <f t="shared" si="8"/>
        <v>11 meses</v>
      </c>
    </row>
    <row r="574" spans="1:4" x14ac:dyDescent="0.25">
      <c r="A574" s="13">
        <v>12</v>
      </c>
      <c r="B574" t="s">
        <v>338</v>
      </c>
      <c r="C574" t="s">
        <v>323</v>
      </c>
      <c r="D574" t="str">
        <f t="shared" si="8"/>
        <v>12 meses</v>
      </c>
    </row>
    <row r="575" spans="1:4" x14ac:dyDescent="0.25">
      <c r="A575" s="13">
        <v>12</v>
      </c>
      <c r="B575" t="s">
        <v>338</v>
      </c>
      <c r="C575" t="s">
        <v>323</v>
      </c>
      <c r="D575" t="str">
        <f t="shared" si="8"/>
        <v>12 meses</v>
      </c>
    </row>
    <row r="576" spans="1:4" x14ac:dyDescent="0.25">
      <c r="A576" s="13">
        <v>14</v>
      </c>
      <c r="B576" t="s">
        <v>338</v>
      </c>
      <c r="C576" t="s">
        <v>323</v>
      </c>
      <c r="D576" t="str">
        <f t="shared" si="8"/>
        <v>14 meses</v>
      </c>
    </row>
    <row r="577" spans="1:4" x14ac:dyDescent="0.25">
      <c r="A577" s="13">
        <v>13</v>
      </c>
      <c r="B577" t="s">
        <v>338</v>
      </c>
      <c r="C577" t="s">
        <v>323</v>
      </c>
      <c r="D577" t="str">
        <f t="shared" si="8"/>
        <v>13 meses</v>
      </c>
    </row>
    <row r="578" spans="1:4" x14ac:dyDescent="0.25">
      <c r="A578" s="13">
        <v>16</v>
      </c>
      <c r="B578" t="s">
        <v>338</v>
      </c>
      <c r="C578" t="s">
        <v>323</v>
      </c>
      <c r="D578" t="str">
        <f t="shared" si="8"/>
        <v>16 meses</v>
      </c>
    </row>
    <row r="579" spans="1:4" x14ac:dyDescent="0.25">
      <c r="A579" s="13">
        <v>13</v>
      </c>
      <c r="B579" t="s">
        <v>338</v>
      </c>
      <c r="C579" t="s">
        <v>323</v>
      </c>
      <c r="D579" t="str">
        <f t="shared" ref="D579:D642" si="9">CONCATENATE(A579,C579,B579)</f>
        <v>13 meses</v>
      </c>
    </row>
    <row r="580" spans="1:4" x14ac:dyDescent="0.25">
      <c r="A580" s="13">
        <v>14</v>
      </c>
      <c r="B580" t="s">
        <v>338</v>
      </c>
      <c r="C580" t="s">
        <v>323</v>
      </c>
      <c r="D580" t="str">
        <f t="shared" si="9"/>
        <v>14 meses</v>
      </c>
    </row>
    <row r="581" spans="1:4" x14ac:dyDescent="0.25">
      <c r="A581" s="13">
        <v>14</v>
      </c>
      <c r="B581" t="s">
        <v>338</v>
      </c>
      <c r="C581" t="s">
        <v>323</v>
      </c>
      <c r="D581" t="str">
        <f t="shared" si="9"/>
        <v>14 meses</v>
      </c>
    </row>
    <row r="582" spans="1:4" x14ac:dyDescent="0.25">
      <c r="A582" s="13">
        <v>14</v>
      </c>
      <c r="B582" t="s">
        <v>338</v>
      </c>
      <c r="C582" t="s">
        <v>323</v>
      </c>
      <c r="D582" t="str">
        <f t="shared" si="9"/>
        <v>14 meses</v>
      </c>
    </row>
    <row r="583" spans="1:4" x14ac:dyDescent="0.25">
      <c r="A583" s="13">
        <v>14</v>
      </c>
      <c r="B583" t="s">
        <v>338</v>
      </c>
      <c r="C583" t="s">
        <v>323</v>
      </c>
      <c r="D583" t="str">
        <f t="shared" si="9"/>
        <v>14 meses</v>
      </c>
    </row>
    <row r="584" spans="1:4" x14ac:dyDescent="0.25">
      <c r="A584" s="13">
        <v>13</v>
      </c>
      <c r="B584" t="s">
        <v>338</v>
      </c>
      <c r="C584" t="s">
        <v>323</v>
      </c>
      <c r="D584" t="str">
        <f t="shared" si="9"/>
        <v>13 meses</v>
      </c>
    </row>
    <row r="585" spans="1:4" x14ac:dyDescent="0.25">
      <c r="A585" s="13">
        <v>13</v>
      </c>
      <c r="B585" t="s">
        <v>338</v>
      </c>
      <c r="C585" t="s">
        <v>323</v>
      </c>
      <c r="D585" t="str">
        <f t="shared" si="9"/>
        <v>13 meses</v>
      </c>
    </row>
    <row r="586" spans="1:4" x14ac:dyDescent="0.25">
      <c r="A586" s="13">
        <v>14</v>
      </c>
      <c r="B586" t="s">
        <v>338</v>
      </c>
      <c r="C586" t="s">
        <v>323</v>
      </c>
      <c r="D586" t="str">
        <f t="shared" si="9"/>
        <v>14 meses</v>
      </c>
    </row>
    <row r="587" spans="1:4" x14ac:dyDescent="0.25">
      <c r="A587" s="13">
        <v>12</v>
      </c>
      <c r="B587" t="s">
        <v>338</v>
      </c>
      <c r="C587" t="s">
        <v>323</v>
      </c>
      <c r="D587" t="str">
        <f t="shared" si="9"/>
        <v>12 meses</v>
      </c>
    </row>
    <row r="588" spans="1:4" x14ac:dyDescent="0.25">
      <c r="A588" s="13">
        <v>14</v>
      </c>
      <c r="B588" t="s">
        <v>338</v>
      </c>
      <c r="C588" t="s">
        <v>323</v>
      </c>
      <c r="D588" t="str">
        <f t="shared" si="9"/>
        <v>14 meses</v>
      </c>
    </row>
    <row r="589" spans="1:4" x14ac:dyDescent="0.25">
      <c r="A589" s="13">
        <v>6</v>
      </c>
      <c r="B589" t="s">
        <v>338</v>
      </c>
      <c r="C589" t="s">
        <v>323</v>
      </c>
      <c r="D589" t="str">
        <f t="shared" si="9"/>
        <v>6 meses</v>
      </c>
    </row>
    <row r="590" spans="1:4" x14ac:dyDescent="0.25">
      <c r="A590" s="13">
        <v>1</v>
      </c>
      <c r="B590" t="s">
        <v>339</v>
      </c>
      <c r="C590" t="s">
        <v>323</v>
      </c>
      <c r="D590" t="str">
        <f t="shared" si="9"/>
        <v>1 mes</v>
      </c>
    </row>
    <row r="591" spans="1:4" x14ac:dyDescent="0.25">
      <c r="A591" s="13">
        <v>8</v>
      </c>
      <c r="B591" t="s">
        <v>338</v>
      </c>
      <c r="C591" t="s">
        <v>323</v>
      </c>
      <c r="D591" t="str">
        <f t="shared" si="9"/>
        <v>8 meses</v>
      </c>
    </row>
    <row r="592" spans="1:4" x14ac:dyDescent="0.25">
      <c r="A592" s="13">
        <v>8</v>
      </c>
      <c r="B592" t="s">
        <v>338</v>
      </c>
      <c r="C592" t="s">
        <v>323</v>
      </c>
      <c r="D592" t="str">
        <f t="shared" si="9"/>
        <v>8 meses</v>
      </c>
    </row>
    <row r="593" spans="1:4" x14ac:dyDescent="0.25">
      <c r="A593" s="13">
        <v>8</v>
      </c>
      <c r="B593" t="s">
        <v>338</v>
      </c>
      <c r="C593" t="s">
        <v>323</v>
      </c>
      <c r="D593" t="str">
        <f t="shared" si="9"/>
        <v>8 meses</v>
      </c>
    </row>
    <row r="594" spans="1:4" x14ac:dyDescent="0.25">
      <c r="A594" s="13">
        <v>11</v>
      </c>
      <c r="B594" t="s">
        <v>338</v>
      </c>
      <c r="C594" t="s">
        <v>323</v>
      </c>
      <c r="D594" t="str">
        <f t="shared" si="9"/>
        <v>11 meses</v>
      </c>
    </row>
    <row r="595" spans="1:4" x14ac:dyDescent="0.25">
      <c r="A595" s="13">
        <v>7</v>
      </c>
      <c r="B595" t="s">
        <v>338</v>
      </c>
      <c r="C595" t="s">
        <v>323</v>
      </c>
      <c r="D595" t="str">
        <f t="shared" si="9"/>
        <v>7 meses</v>
      </c>
    </row>
    <row r="596" spans="1:4" x14ac:dyDescent="0.25">
      <c r="A596" s="13">
        <v>8</v>
      </c>
      <c r="B596" t="s">
        <v>338</v>
      </c>
      <c r="C596" t="s">
        <v>323</v>
      </c>
      <c r="D596" t="str">
        <f t="shared" si="9"/>
        <v>8 meses</v>
      </c>
    </row>
    <row r="597" spans="1:4" x14ac:dyDescent="0.25">
      <c r="A597" s="13">
        <v>12</v>
      </c>
      <c r="B597" t="s">
        <v>338</v>
      </c>
      <c r="C597" t="s">
        <v>323</v>
      </c>
      <c r="D597" t="str">
        <f t="shared" si="9"/>
        <v>12 meses</v>
      </c>
    </row>
    <row r="598" spans="1:4" x14ac:dyDescent="0.25">
      <c r="A598" s="13">
        <v>11</v>
      </c>
      <c r="B598" t="s">
        <v>338</v>
      </c>
      <c r="C598" t="s">
        <v>323</v>
      </c>
      <c r="D598" t="str">
        <f t="shared" si="9"/>
        <v>11 meses</v>
      </c>
    </row>
    <row r="599" spans="1:4" x14ac:dyDescent="0.25">
      <c r="A599" s="13">
        <v>4</v>
      </c>
      <c r="B599" t="s">
        <v>338</v>
      </c>
      <c r="C599" t="s">
        <v>323</v>
      </c>
      <c r="D599" t="str">
        <f t="shared" si="9"/>
        <v>4 meses</v>
      </c>
    </row>
    <row r="600" spans="1:4" x14ac:dyDescent="0.25">
      <c r="A600" s="13">
        <v>4</v>
      </c>
      <c r="B600" t="s">
        <v>338</v>
      </c>
      <c r="C600" t="s">
        <v>323</v>
      </c>
      <c r="D600" t="str">
        <f t="shared" si="9"/>
        <v>4 meses</v>
      </c>
    </row>
    <row r="601" spans="1:4" x14ac:dyDescent="0.25">
      <c r="A601" s="13">
        <v>4</v>
      </c>
      <c r="B601" t="s">
        <v>338</v>
      </c>
      <c r="C601" t="s">
        <v>323</v>
      </c>
      <c r="D601" t="str">
        <f t="shared" si="9"/>
        <v>4 meses</v>
      </c>
    </row>
    <row r="602" spans="1:4" x14ac:dyDescent="0.25">
      <c r="A602" s="13">
        <v>6</v>
      </c>
      <c r="B602" t="s">
        <v>338</v>
      </c>
      <c r="C602" t="s">
        <v>323</v>
      </c>
      <c r="D602" t="str">
        <f t="shared" si="9"/>
        <v>6 meses</v>
      </c>
    </row>
    <row r="603" spans="1:4" x14ac:dyDescent="0.25">
      <c r="A603" s="13">
        <v>6</v>
      </c>
      <c r="B603" t="s">
        <v>338</v>
      </c>
      <c r="C603" t="s">
        <v>323</v>
      </c>
      <c r="D603" t="str">
        <f t="shared" si="9"/>
        <v>6 meses</v>
      </c>
    </row>
    <row r="604" spans="1:4" x14ac:dyDescent="0.25">
      <c r="A604" s="13">
        <v>6</v>
      </c>
      <c r="B604" t="s">
        <v>338</v>
      </c>
      <c r="C604" t="s">
        <v>323</v>
      </c>
      <c r="D604" t="str">
        <f t="shared" si="9"/>
        <v>6 meses</v>
      </c>
    </row>
    <row r="605" spans="1:4" x14ac:dyDescent="0.25">
      <c r="A605" s="13">
        <v>6</v>
      </c>
      <c r="B605" t="s">
        <v>338</v>
      </c>
      <c r="C605" t="s">
        <v>323</v>
      </c>
      <c r="D605" t="str">
        <f t="shared" si="9"/>
        <v>6 meses</v>
      </c>
    </row>
    <row r="606" spans="1:4" x14ac:dyDescent="0.25">
      <c r="A606" s="13">
        <v>10</v>
      </c>
      <c r="B606" t="s">
        <v>338</v>
      </c>
      <c r="C606" t="s">
        <v>323</v>
      </c>
      <c r="D606" t="str">
        <f t="shared" si="9"/>
        <v>10 meses</v>
      </c>
    </row>
    <row r="607" spans="1:4" x14ac:dyDescent="0.25">
      <c r="A607" s="13">
        <v>10</v>
      </c>
      <c r="B607" t="s">
        <v>338</v>
      </c>
      <c r="C607" t="s">
        <v>323</v>
      </c>
      <c r="D607" t="str">
        <f t="shared" si="9"/>
        <v>10 meses</v>
      </c>
    </row>
    <row r="608" spans="1:4" x14ac:dyDescent="0.25">
      <c r="A608" s="13">
        <v>8</v>
      </c>
      <c r="B608" t="s">
        <v>338</v>
      </c>
      <c r="C608" t="s">
        <v>323</v>
      </c>
      <c r="D608" t="str">
        <f t="shared" si="9"/>
        <v>8 meses</v>
      </c>
    </row>
    <row r="609" spans="1:4" x14ac:dyDescent="0.25">
      <c r="A609" s="13">
        <v>5</v>
      </c>
      <c r="B609" t="s">
        <v>338</v>
      </c>
      <c r="C609" t="s">
        <v>323</v>
      </c>
      <c r="D609" t="str">
        <f t="shared" si="9"/>
        <v>5 meses</v>
      </c>
    </row>
    <row r="610" spans="1:4" x14ac:dyDescent="0.25">
      <c r="A610" s="13">
        <v>9</v>
      </c>
      <c r="B610" t="s">
        <v>338</v>
      </c>
      <c r="C610" t="s">
        <v>323</v>
      </c>
      <c r="D610" t="str">
        <f t="shared" si="9"/>
        <v>9 meses</v>
      </c>
    </row>
    <row r="611" spans="1:4" x14ac:dyDescent="0.25">
      <c r="A611" s="13">
        <v>2</v>
      </c>
      <c r="B611" t="s">
        <v>338</v>
      </c>
      <c r="C611" t="s">
        <v>323</v>
      </c>
      <c r="D611" t="str">
        <f t="shared" si="9"/>
        <v>2 meses</v>
      </c>
    </row>
    <row r="612" spans="1:4" x14ac:dyDescent="0.25">
      <c r="A612" s="13">
        <v>6</v>
      </c>
      <c r="B612" t="s">
        <v>338</v>
      </c>
      <c r="C612" t="s">
        <v>323</v>
      </c>
      <c r="D612" t="str">
        <f t="shared" si="9"/>
        <v>6 meses</v>
      </c>
    </row>
    <row r="613" spans="1:4" x14ac:dyDescent="0.25">
      <c r="A613" s="13">
        <v>6</v>
      </c>
      <c r="B613" t="s">
        <v>338</v>
      </c>
      <c r="C613" t="s">
        <v>323</v>
      </c>
      <c r="D613" t="str">
        <f t="shared" si="9"/>
        <v>6 meses</v>
      </c>
    </row>
    <row r="614" spans="1:4" x14ac:dyDescent="0.25">
      <c r="A614" s="13">
        <v>6</v>
      </c>
      <c r="B614" t="s">
        <v>338</v>
      </c>
      <c r="C614" t="s">
        <v>323</v>
      </c>
      <c r="D614" t="str">
        <f t="shared" si="9"/>
        <v>6 meses</v>
      </c>
    </row>
    <row r="615" spans="1:4" x14ac:dyDescent="0.25">
      <c r="A615" s="13">
        <v>1</v>
      </c>
      <c r="B615" t="s">
        <v>339</v>
      </c>
      <c r="C615" t="s">
        <v>323</v>
      </c>
      <c r="D615" t="str">
        <f t="shared" si="9"/>
        <v>1 mes</v>
      </c>
    </row>
    <row r="616" spans="1:4" x14ac:dyDescent="0.25">
      <c r="A616" s="13">
        <v>1</v>
      </c>
      <c r="B616" t="s">
        <v>339</v>
      </c>
      <c r="C616" t="s">
        <v>323</v>
      </c>
      <c r="D616" t="str">
        <f t="shared" si="9"/>
        <v>1 mes</v>
      </c>
    </row>
    <row r="617" spans="1:4" x14ac:dyDescent="0.25">
      <c r="A617" s="13">
        <v>2</v>
      </c>
      <c r="B617" t="s">
        <v>338</v>
      </c>
      <c r="C617" t="s">
        <v>323</v>
      </c>
      <c r="D617" t="str">
        <f t="shared" si="9"/>
        <v>2 meses</v>
      </c>
    </row>
    <row r="618" spans="1:4" x14ac:dyDescent="0.25">
      <c r="A618" s="13">
        <v>10</v>
      </c>
      <c r="B618" t="s">
        <v>338</v>
      </c>
      <c r="C618" t="s">
        <v>323</v>
      </c>
      <c r="D618" t="str">
        <f t="shared" si="9"/>
        <v>10 meses</v>
      </c>
    </row>
    <row r="619" spans="1:4" x14ac:dyDescent="0.25">
      <c r="A619" s="13">
        <v>6</v>
      </c>
      <c r="B619" t="s">
        <v>338</v>
      </c>
      <c r="C619" t="s">
        <v>323</v>
      </c>
      <c r="D619" t="str">
        <f t="shared" si="9"/>
        <v>6 meses</v>
      </c>
    </row>
    <row r="620" spans="1:4" x14ac:dyDescent="0.25">
      <c r="A620" s="13">
        <v>11</v>
      </c>
      <c r="B620" t="s">
        <v>338</v>
      </c>
      <c r="C620" t="s">
        <v>323</v>
      </c>
      <c r="D620" t="str">
        <f t="shared" si="9"/>
        <v>11 meses</v>
      </c>
    </row>
    <row r="621" spans="1:4" x14ac:dyDescent="0.25">
      <c r="A621" s="13">
        <v>14</v>
      </c>
      <c r="B621" t="s">
        <v>338</v>
      </c>
      <c r="C621" t="s">
        <v>323</v>
      </c>
      <c r="D621" t="str">
        <f t="shared" si="9"/>
        <v>14 meses</v>
      </c>
    </row>
    <row r="622" spans="1:4" x14ac:dyDescent="0.25">
      <c r="A622" s="13">
        <v>7</v>
      </c>
      <c r="B622" t="s">
        <v>338</v>
      </c>
      <c r="C622" t="s">
        <v>323</v>
      </c>
      <c r="D622" t="str">
        <f t="shared" si="9"/>
        <v>7 meses</v>
      </c>
    </row>
    <row r="623" spans="1:4" x14ac:dyDescent="0.25">
      <c r="A623" s="13">
        <v>10</v>
      </c>
      <c r="B623" t="s">
        <v>338</v>
      </c>
      <c r="C623" t="s">
        <v>323</v>
      </c>
      <c r="D623" t="str">
        <f t="shared" si="9"/>
        <v>10 meses</v>
      </c>
    </row>
    <row r="624" spans="1:4" x14ac:dyDescent="0.25">
      <c r="A624" s="13">
        <v>12</v>
      </c>
      <c r="B624" t="s">
        <v>338</v>
      </c>
      <c r="C624" t="s">
        <v>323</v>
      </c>
      <c r="D624" t="str">
        <f t="shared" si="9"/>
        <v>12 meses</v>
      </c>
    </row>
    <row r="625" spans="1:4" x14ac:dyDescent="0.25">
      <c r="A625" s="13">
        <v>6</v>
      </c>
      <c r="B625" t="s">
        <v>338</v>
      </c>
      <c r="C625" t="s">
        <v>323</v>
      </c>
      <c r="D625" t="str">
        <f t="shared" si="9"/>
        <v>6 meses</v>
      </c>
    </row>
    <row r="626" spans="1:4" x14ac:dyDescent="0.25">
      <c r="A626" s="13">
        <v>6</v>
      </c>
      <c r="B626" t="s">
        <v>338</v>
      </c>
      <c r="C626" t="s">
        <v>323</v>
      </c>
      <c r="D626" t="str">
        <f t="shared" si="9"/>
        <v>6 meses</v>
      </c>
    </row>
    <row r="627" spans="1:4" x14ac:dyDescent="0.25">
      <c r="A627" s="13">
        <v>12</v>
      </c>
      <c r="B627" t="s">
        <v>338</v>
      </c>
      <c r="C627" t="s">
        <v>323</v>
      </c>
      <c r="D627" t="str">
        <f t="shared" si="9"/>
        <v>12 meses</v>
      </c>
    </row>
    <row r="628" spans="1:4" x14ac:dyDescent="0.25">
      <c r="A628" s="13">
        <v>12</v>
      </c>
      <c r="B628" t="s">
        <v>338</v>
      </c>
      <c r="C628" t="s">
        <v>323</v>
      </c>
      <c r="D628" t="str">
        <f t="shared" si="9"/>
        <v>12 meses</v>
      </c>
    </row>
    <row r="629" spans="1:4" x14ac:dyDescent="0.25">
      <c r="A629" s="13">
        <v>12</v>
      </c>
      <c r="B629" t="s">
        <v>338</v>
      </c>
      <c r="C629" t="s">
        <v>323</v>
      </c>
      <c r="D629" t="str">
        <f t="shared" si="9"/>
        <v>12 meses</v>
      </c>
    </row>
    <row r="630" spans="1:4" x14ac:dyDescent="0.25">
      <c r="A630" s="13">
        <v>3</v>
      </c>
      <c r="B630" t="s">
        <v>338</v>
      </c>
      <c r="C630" t="s">
        <v>323</v>
      </c>
      <c r="D630" t="str">
        <f t="shared" si="9"/>
        <v>3 meses</v>
      </c>
    </row>
    <row r="631" spans="1:4" x14ac:dyDescent="0.25">
      <c r="A631" s="13">
        <v>15</v>
      </c>
      <c r="B631" t="s">
        <v>338</v>
      </c>
      <c r="C631" t="s">
        <v>323</v>
      </c>
      <c r="D631" t="str">
        <f t="shared" si="9"/>
        <v>15 meses</v>
      </c>
    </row>
    <row r="632" spans="1:4" x14ac:dyDescent="0.25">
      <c r="A632" s="13">
        <v>9</v>
      </c>
      <c r="B632" t="s">
        <v>338</v>
      </c>
      <c r="C632" t="s">
        <v>323</v>
      </c>
      <c r="D632" t="str">
        <f t="shared" si="9"/>
        <v>9 meses</v>
      </c>
    </row>
    <row r="633" spans="1:4" x14ac:dyDescent="0.25">
      <c r="A633" s="13">
        <v>8</v>
      </c>
      <c r="B633" t="s">
        <v>338</v>
      </c>
      <c r="C633" t="s">
        <v>323</v>
      </c>
      <c r="D633" t="str">
        <f t="shared" si="9"/>
        <v>8 meses</v>
      </c>
    </row>
    <row r="634" spans="1:4" x14ac:dyDescent="0.25">
      <c r="A634" s="13">
        <v>3</v>
      </c>
      <c r="B634" t="s">
        <v>338</v>
      </c>
      <c r="C634" t="s">
        <v>323</v>
      </c>
      <c r="D634" t="str">
        <f t="shared" si="9"/>
        <v>3 meses</v>
      </c>
    </row>
    <row r="635" spans="1:4" x14ac:dyDescent="0.25">
      <c r="A635" s="13">
        <v>2</v>
      </c>
      <c r="B635" t="s">
        <v>338</v>
      </c>
      <c r="C635" t="s">
        <v>323</v>
      </c>
      <c r="D635" t="str">
        <f t="shared" si="9"/>
        <v>2 meses</v>
      </c>
    </row>
    <row r="636" spans="1:4" x14ac:dyDescent="0.25">
      <c r="A636" s="13">
        <v>2</v>
      </c>
      <c r="B636" t="s">
        <v>338</v>
      </c>
      <c r="C636" t="s">
        <v>323</v>
      </c>
      <c r="D636" t="str">
        <f t="shared" si="9"/>
        <v>2 meses</v>
      </c>
    </row>
    <row r="637" spans="1:4" x14ac:dyDescent="0.25">
      <c r="A637" s="13">
        <v>2</v>
      </c>
      <c r="B637" t="s">
        <v>338</v>
      </c>
      <c r="C637" t="s">
        <v>323</v>
      </c>
      <c r="D637" t="str">
        <f t="shared" si="9"/>
        <v>2 meses</v>
      </c>
    </row>
    <row r="638" spans="1:4" x14ac:dyDescent="0.25">
      <c r="A638" s="13">
        <v>1</v>
      </c>
      <c r="B638" t="s">
        <v>339</v>
      </c>
      <c r="C638" t="s">
        <v>323</v>
      </c>
      <c r="D638" t="str">
        <f t="shared" si="9"/>
        <v>1 mes</v>
      </c>
    </row>
    <row r="639" spans="1:4" x14ac:dyDescent="0.25">
      <c r="A639" s="13">
        <v>5</v>
      </c>
      <c r="B639" t="s">
        <v>338</v>
      </c>
      <c r="C639" t="s">
        <v>323</v>
      </c>
      <c r="D639" t="str">
        <f t="shared" si="9"/>
        <v>5 meses</v>
      </c>
    </row>
    <row r="640" spans="1:4" x14ac:dyDescent="0.25">
      <c r="A640" s="13">
        <v>6</v>
      </c>
      <c r="B640" t="s">
        <v>338</v>
      </c>
      <c r="C640" t="s">
        <v>323</v>
      </c>
      <c r="D640" t="str">
        <f t="shared" si="9"/>
        <v>6 meses</v>
      </c>
    </row>
    <row r="641" spans="1:4" x14ac:dyDescent="0.25">
      <c r="A641" s="13">
        <v>5</v>
      </c>
      <c r="B641" t="s">
        <v>338</v>
      </c>
      <c r="C641" t="s">
        <v>323</v>
      </c>
      <c r="D641" t="str">
        <f t="shared" si="9"/>
        <v>5 meses</v>
      </c>
    </row>
    <row r="642" spans="1:4" x14ac:dyDescent="0.25">
      <c r="A642" s="13">
        <v>6</v>
      </c>
      <c r="B642" t="s">
        <v>338</v>
      </c>
      <c r="C642" t="s">
        <v>323</v>
      </c>
      <c r="D642" t="str">
        <f t="shared" si="9"/>
        <v>6 meses</v>
      </c>
    </row>
    <row r="643" spans="1:4" x14ac:dyDescent="0.25">
      <c r="A643" s="13">
        <v>5</v>
      </c>
      <c r="B643" t="s">
        <v>338</v>
      </c>
      <c r="C643" t="s">
        <v>323</v>
      </c>
      <c r="D643" t="str">
        <f t="shared" ref="D643:D706" si="10">CONCATENATE(A643,C643,B643)</f>
        <v>5 meses</v>
      </c>
    </row>
    <row r="644" spans="1:4" x14ac:dyDescent="0.25">
      <c r="A644" s="13">
        <v>6</v>
      </c>
      <c r="B644" t="s">
        <v>338</v>
      </c>
      <c r="C644" t="s">
        <v>323</v>
      </c>
      <c r="D644" t="str">
        <f t="shared" si="10"/>
        <v>6 meses</v>
      </c>
    </row>
    <row r="645" spans="1:4" x14ac:dyDescent="0.25">
      <c r="A645" s="13">
        <v>5</v>
      </c>
      <c r="B645" t="s">
        <v>338</v>
      </c>
      <c r="C645" t="s">
        <v>323</v>
      </c>
      <c r="D645" t="str">
        <f t="shared" si="10"/>
        <v>5 meses</v>
      </c>
    </row>
    <row r="646" spans="1:4" x14ac:dyDescent="0.25">
      <c r="A646" s="13">
        <v>6</v>
      </c>
      <c r="B646" t="s">
        <v>338</v>
      </c>
      <c r="C646" t="s">
        <v>323</v>
      </c>
      <c r="D646" t="str">
        <f t="shared" si="10"/>
        <v>6 meses</v>
      </c>
    </row>
    <row r="647" spans="1:4" x14ac:dyDescent="0.25">
      <c r="A647" s="13">
        <v>5</v>
      </c>
      <c r="B647" t="s">
        <v>338</v>
      </c>
      <c r="C647" t="s">
        <v>323</v>
      </c>
      <c r="D647" t="str">
        <f t="shared" si="10"/>
        <v>5 meses</v>
      </c>
    </row>
    <row r="648" spans="1:4" x14ac:dyDescent="0.25">
      <c r="A648" s="13">
        <v>6</v>
      </c>
      <c r="B648" t="s">
        <v>338</v>
      </c>
      <c r="C648" t="s">
        <v>323</v>
      </c>
      <c r="D648" t="str">
        <f t="shared" si="10"/>
        <v>6 meses</v>
      </c>
    </row>
    <row r="649" spans="1:4" x14ac:dyDescent="0.25">
      <c r="A649" s="13">
        <v>5</v>
      </c>
      <c r="B649" t="s">
        <v>338</v>
      </c>
      <c r="C649" t="s">
        <v>323</v>
      </c>
      <c r="D649" t="str">
        <f t="shared" si="10"/>
        <v>5 meses</v>
      </c>
    </row>
    <row r="650" spans="1:4" x14ac:dyDescent="0.25">
      <c r="A650" s="13">
        <v>6</v>
      </c>
      <c r="B650" t="s">
        <v>338</v>
      </c>
      <c r="C650" t="s">
        <v>323</v>
      </c>
      <c r="D650" t="str">
        <f t="shared" si="10"/>
        <v>6 meses</v>
      </c>
    </row>
    <row r="651" spans="1:4" x14ac:dyDescent="0.25">
      <c r="A651" s="13">
        <v>5</v>
      </c>
      <c r="B651" t="s">
        <v>338</v>
      </c>
      <c r="C651" t="s">
        <v>323</v>
      </c>
      <c r="D651" t="str">
        <f t="shared" si="10"/>
        <v>5 meses</v>
      </c>
    </row>
    <row r="652" spans="1:4" x14ac:dyDescent="0.25">
      <c r="A652" s="13">
        <v>6</v>
      </c>
      <c r="B652" t="s">
        <v>338</v>
      </c>
      <c r="C652" t="s">
        <v>323</v>
      </c>
      <c r="D652" t="str">
        <f t="shared" si="10"/>
        <v>6 meses</v>
      </c>
    </row>
    <row r="653" spans="1:4" x14ac:dyDescent="0.25">
      <c r="A653" s="13">
        <v>5</v>
      </c>
      <c r="B653" t="s">
        <v>338</v>
      </c>
      <c r="C653" t="s">
        <v>323</v>
      </c>
      <c r="D653" t="str">
        <f t="shared" si="10"/>
        <v>5 meses</v>
      </c>
    </row>
    <row r="654" spans="1:4" x14ac:dyDescent="0.25">
      <c r="A654" s="13">
        <v>6</v>
      </c>
      <c r="B654" t="s">
        <v>338</v>
      </c>
      <c r="C654" t="s">
        <v>323</v>
      </c>
      <c r="D654" t="str">
        <f t="shared" si="10"/>
        <v>6 meses</v>
      </c>
    </row>
    <row r="655" spans="1:4" x14ac:dyDescent="0.25">
      <c r="A655" s="13">
        <v>5</v>
      </c>
      <c r="B655" t="s">
        <v>338</v>
      </c>
      <c r="C655" t="s">
        <v>323</v>
      </c>
      <c r="D655" t="str">
        <f t="shared" si="10"/>
        <v>5 meses</v>
      </c>
    </row>
    <row r="656" spans="1:4" x14ac:dyDescent="0.25">
      <c r="A656" s="13">
        <v>6</v>
      </c>
      <c r="B656" t="s">
        <v>338</v>
      </c>
      <c r="C656" t="s">
        <v>323</v>
      </c>
      <c r="D656" t="str">
        <f t="shared" si="10"/>
        <v>6 meses</v>
      </c>
    </row>
    <row r="657" spans="1:4" x14ac:dyDescent="0.25">
      <c r="A657" s="13">
        <v>13</v>
      </c>
      <c r="B657" t="s">
        <v>338</v>
      </c>
      <c r="C657" t="s">
        <v>323</v>
      </c>
      <c r="D657" t="str">
        <f t="shared" si="10"/>
        <v>13 meses</v>
      </c>
    </row>
    <row r="658" spans="1:4" x14ac:dyDescent="0.25">
      <c r="A658" s="13">
        <v>13</v>
      </c>
      <c r="B658" t="s">
        <v>338</v>
      </c>
      <c r="C658" t="s">
        <v>323</v>
      </c>
      <c r="D658" t="str">
        <f t="shared" si="10"/>
        <v>13 meses</v>
      </c>
    </row>
    <row r="659" spans="1:4" x14ac:dyDescent="0.25">
      <c r="A659" s="13">
        <v>6</v>
      </c>
      <c r="B659" t="s">
        <v>338</v>
      </c>
      <c r="C659" t="s">
        <v>323</v>
      </c>
      <c r="D659" t="str">
        <f t="shared" si="10"/>
        <v>6 meses</v>
      </c>
    </row>
    <row r="660" spans="1:4" x14ac:dyDescent="0.25">
      <c r="A660" s="13">
        <v>6</v>
      </c>
      <c r="B660" t="s">
        <v>338</v>
      </c>
      <c r="C660" t="s">
        <v>323</v>
      </c>
      <c r="D660" t="str">
        <f t="shared" si="10"/>
        <v>6 meses</v>
      </c>
    </row>
    <row r="661" spans="1:4" x14ac:dyDescent="0.25">
      <c r="A661" s="13">
        <v>6</v>
      </c>
      <c r="B661" t="s">
        <v>338</v>
      </c>
      <c r="C661" t="s">
        <v>323</v>
      </c>
      <c r="D661" t="str">
        <f t="shared" si="10"/>
        <v>6 meses</v>
      </c>
    </row>
    <row r="662" spans="1:4" x14ac:dyDescent="0.25">
      <c r="A662" s="13">
        <v>6</v>
      </c>
      <c r="B662" t="s">
        <v>338</v>
      </c>
      <c r="C662" t="s">
        <v>323</v>
      </c>
      <c r="D662" t="str">
        <f t="shared" si="10"/>
        <v>6 meses</v>
      </c>
    </row>
    <row r="663" spans="1:4" x14ac:dyDescent="0.25">
      <c r="A663" s="13">
        <v>6</v>
      </c>
      <c r="B663" t="s">
        <v>338</v>
      </c>
      <c r="C663" t="s">
        <v>323</v>
      </c>
      <c r="D663" t="str">
        <f t="shared" si="10"/>
        <v>6 meses</v>
      </c>
    </row>
    <row r="664" spans="1:4" x14ac:dyDescent="0.25">
      <c r="A664" s="13">
        <v>6</v>
      </c>
      <c r="B664" t="s">
        <v>338</v>
      </c>
      <c r="C664" t="s">
        <v>323</v>
      </c>
      <c r="D664" t="str">
        <f t="shared" si="10"/>
        <v>6 meses</v>
      </c>
    </row>
    <row r="665" spans="1:4" x14ac:dyDescent="0.25">
      <c r="A665" s="13">
        <v>6</v>
      </c>
      <c r="B665" t="s">
        <v>338</v>
      </c>
      <c r="C665" t="s">
        <v>323</v>
      </c>
      <c r="D665" t="str">
        <f t="shared" si="10"/>
        <v>6 meses</v>
      </c>
    </row>
    <row r="666" spans="1:4" x14ac:dyDescent="0.25">
      <c r="A666" s="13">
        <v>6</v>
      </c>
      <c r="B666" t="s">
        <v>338</v>
      </c>
      <c r="C666" t="s">
        <v>323</v>
      </c>
      <c r="D666" t="str">
        <f t="shared" si="10"/>
        <v>6 meses</v>
      </c>
    </row>
    <row r="667" spans="1:4" x14ac:dyDescent="0.25">
      <c r="A667" s="13">
        <v>6</v>
      </c>
      <c r="B667" t="s">
        <v>338</v>
      </c>
      <c r="C667" t="s">
        <v>323</v>
      </c>
      <c r="D667" t="str">
        <f t="shared" si="10"/>
        <v>6 meses</v>
      </c>
    </row>
    <row r="668" spans="1:4" x14ac:dyDescent="0.25">
      <c r="A668" s="13">
        <v>6</v>
      </c>
      <c r="B668" t="s">
        <v>338</v>
      </c>
      <c r="C668" t="s">
        <v>323</v>
      </c>
      <c r="D668" t="str">
        <f t="shared" si="10"/>
        <v>6 meses</v>
      </c>
    </row>
    <row r="669" spans="1:4" x14ac:dyDescent="0.25">
      <c r="A669" s="13">
        <v>6</v>
      </c>
      <c r="B669" t="s">
        <v>338</v>
      </c>
      <c r="C669" t="s">
        <v>323</v>
      </c>
      <c r="D669" t="str">
        <f t="shared" si="10"/>
        <v>6 meses</v>
      </c>
    </row>
    <row r="670" spans="1:4" x14ac:dyDescent="0.25">
      <c r="A670" s="13">
        <v>6</v>
      </c>
      <c r="B670" t="s">
        <v>338</v>
      </c>
      <c r="C670" t="s">
        <v>323</v>
      </c>
      <c r="D670" t="str">
        <f t="shared" si="10"/>
        <v>6 meses</v>
      </c>
    </row>
    <row r="671" spans="1:4" x14ac:dyDescent="0.25">
      <c r="A671" s="13">
        <v>6</v>
      </c>
      <c r="B671" t="s">
        <v>338</v>
      </c>
      <c r="C671" t="s">
        <v>323</v>
      </c>
      <c r="D671" t="str">
        <f t="shared" si="10"/>
        <v>6 meses</v>
      </c>
    </row>
    <row r="672" spans="1:4" x14ac:dyDescent="0.25">
      <c r="A672" s="13">
        <v>6</v>
      </c>
      <c r="B672" t="s">
        <v>338</v>
      </c>
      <c r="C672" t="s">
        <v>323</v>
      </c>
      <c r="D672" t="str">
        <f t="shared" si="10"/>
        <v>6 meses</v>
      </c>
    </row>
    <row r="673" spans="1:4" x14ac:dyDescent="0.25">
      <c r="A673" s="13">
        <v>6</v>
      </c>
      <c r="B673" t="s">
        <v>338</v>
      </c>
      <c r="C673" t="s">
        <v>323</v>
      </c>
      <c r="D673" t="str">
        <f t="shared" si="10"/>
        <v>6 meses</v>
      </c>
    </row>
    <row r="674" spans="1:4" x14ac:dyDescent="0.25">
      <c r="A674" s="13">
        <v>6</v>
      </c>
      <c r="B674" t="s">
        <v>338</v>
      </c>
      <c r="C674" t="s">
        <v>323</v>
      </c>
      <c r="D674" t="str">
        <f t="shared" si="10"/>
        <v>6 meses</v>
      </c>
    </row>
    <row r="675" spans="1:4" x14ac:dyDescent="0.25">
      <c r="A675" s="13">
        <v>6</v>
      </c>
      <c r="B675" t="s">
        <v>338</v>
      </c>
      <c r="C675" t="s">
        <v>323</v>
      </c>
      <c r="D675" t="str">
        <f t="shared" si="10"/>
        <v>6 meses</v>
      </c>
    </row>
    <row r="676" spans="1:4" x14ac:dyDescent="0.25">
      <c r="A676" s="13">
        <v>6</v>
      </c>
      <c r="B676" t="s">
        <v>338</v>
      </c>
      <c r="C676" t="s">
        <v>323</v>
      </c>
      <c r="D676" t="str">
        <f t="shared" si="10"/>
        <v>6 meses</v>
      </c>
    </row>
    <row r="677" spans="1:4" x14ac:dyDescent="0.25">
      <c r="A677" s="13">
        <v>6</v>
      </c>
      <c r="B677" t="s">
        <v>338</v>
      </c>
      <c r="C677" t="s">
        <v>323</v>
      </c>
      <c r="D677" t="str">
        <f t="shared" si="10"/>
        <v>6 meses</v>
      </c>
    </row>
    <row r="678" spans="1:4" x14ac:dyDescent="0.25">
      <c r="A678" s="13">
        <v>6</v>
      </c>
      <c r="B678" t="s">
        <v>338</v>
      </c>
      <c r="C678" t="s">
        <v>323</v>
      </c>
      <c r="D678" t="str">
        <f t="shared" si="10"/>
        <v>6 meses</v>
      </c>
    </row>
    <row r="679" spans="1:4" x14ac:dyDescent="0.25">
      <c r="A679" s="13">
        <v>6</v>
      </c>
      <c r="B679" t="s">
        <v>338</v>
      </c>
      <c r="C679" t="s">
        <v>323</v>
      </c>
      <c r="D679" t="str">
        <f t="shared" si="10"/>
        <v>6 meses</v>
      </c>
    </row>
    <row r="680" spans="1:4" x14ac:dyDescent="0.25">
      <c r="A680" s="13">
        <v>6</v>
      </c>
      <c r="B680" t="s">
        <v>338</v>
      </c>
      <c r="C680" t="s">
        <v>323</v>
      </c>
      <c r="D680" t="str">
        <f t="shared" si="10"/>
        <v>6 meses</v>
      </c>
    </row>
    <row r="681" spans="1:4" x14ac:dyDescent="0.25">
      <c r="A681" s="13">
        <v>6</v>
      </c>
      <c r="B681" t="s">
        <v>338</v>
      </c>
      <c r="C681" t="s">
        <v>323</v>
      </c>
      <c r="D681" t="str">
        <f t="shared" si="10"/>
        <v>6 meses</v>
      </c>
    </row>
    <row r="682" spans="1:4" x14ac:dyDescent="0.25">
      <c r="A682" s="13">
        <v>6</v>
      </c>
      <c r="B682" t="s">
        <v>338</v>
      </c>
      <c r="C682" t="s">
        <v>323</v>
      </c>
      <c r="D682" t="str">
        <f t="shared" si="10"/>
        <v>6 meses</v>
      </c>
    </row>
    <row r="683" spans="1:4" x14ac:dyDescent="0.25">
      <c r="A683" s="13">
        <v>6</v>
      </c>
      <c r="B683" t="s">
        <v>338</v>
      </c>
      <c r="C683" t="s">
        <v>323</v>
      </c>
      <c r="D683" t="str">
        <f t="shared" si="10"/>
        <v>6 meses</v>
      </c>
    </row>
    <row r="684" spans="1:4" x14ac:dyDescent="0.25">
      <c r="A684" s="13">
        <v>6</v>
      </c>
      <c r="B684" t="s">
        <v>338</v>
      </c>
      <c r="C684" t="s">
        <v>323</v>
      </c>
      <c r="D684" t="str">
        <f t="shared" si="10"/>
        <v>6 meses</v>
      </c>
    </row>
    <row r="685" spans="1:4" x14ac:dyDescent="0.25">
      <c r="A685" s="13">
        <v>6</v>
      </c>
      <c r="B685" t="s">
        <v>338</v>
      </c>
      <c r="C685" t="s">
        <v>323</v>
      </c>
      <c r="D685" t="str">
        <f t="shared" si="10"/>
        <v>6 meses</v>
      </c>
    </row>
    <row r="686" spans="1:4" x14ac:dyDescent="0.25">
      <c r="A686" s="13">
        <v>6</v>
      </c>
      <c r="B686" t="s">
        <v>338</v>
      </c>
      <c r="C686" t="s">
        <v>323</v>
      </c>
      <c r="D686" t="str">
        <f t="shared" si="10"/>
        <v>6 meses</v>
      </c>
    </row>
    <row r="687" spans="1:4" x14ac:dyDescent="0.25">
      <c r="A687" s="13">
        <v>6</v>
      </c>
      <c r="B687" t="s">
        <v>338</v>
      </c>
      <c r="C687" t="s">
        <v>323</v>
      </c>
      <c r="D687" t="str">
        <f t="shared" si="10"/>
        <v>6 meses</v>
      </c>
    </row>
    <row r="688" spans="1:4" x14ac:dyDescent="0.25">
      <c r="A688" s="13">
        <v>3</v>
      </c>
      <c r="B688" t="s">
        <v>338</v>
      </c>
      <c r="C688" t="s">
        <v>323</v>
      </c>
      <c r="D688" t="str">
        <f t="shared" si="10"/>
        <v>3 meses</v>
      </c>
    </row>
    <row r="689" spans="1:4" x14ac:dyDescent="0.25">
      <c r="A689" s="13">
        <v>3</v>
      </c>
      <c r="B689" t="s">
        <v>338</v>
      </c>
      <c r="C689" t="s">
        <v>323</v>
      </c>
      <c r="D689" t="str">
        <f t="shared" si="10"/>
        <v>3 meses</v>
      </c>
    </row>
    <row r="690" spans="1:4" x14ac:dyDescent="0.25">
      <c r="A690" s="13">
        <v>3</v>
      </c>
      <c r="B690" t="s">
        <v>338</v>
      </c>
      <c r="C690" t="s">
        <v>323</v>
      </c>
      <c r="D690" t="str">
        <f t="shared" si="10"/>
        <v>3 meses</v>
      </c>
    </row>
    <row r="691" spans="1:4" x14ac:dyDescent="0.25">
      <c r="A691" s="13">
        <v>3</v>
      </c>
      <c r="B691" t="s">
        <v>338</v>
      </c>
      <c r="C691" t="s">
        <v>323</v>
      </c>
      <c r="D691" t="str">
        <f t="shared" si="10"/>
        <v>3 meses</v>
      </c>
    </row>
    <row r="692" spans="1:4" x14ac:dyDescent="0.25">
      <c r="A692" s="13">
        <v>3</v>
      </c>
      <c r="B692" t="s">
        <v>338</v>
      </c>
      <c r="C692" t="s">
        <v>323</v>
      </c>
      <c r="D692" t="str">
        <f t="shared" si="10"/>
        <v>3 meses</v>
      </c>
    </row>
    <row r="693" spans="1:4" x14ac:dyDescent="0.25">
      <c r="A693" s="13">
        <v>3</v>
      </c>
      <c r="B693" t="s">
        <v>338</v>
      </c>
      <c r="C693" t="s">
        <v>323</v>
      </c>
      <c r="D693" t="str">
        <f t="shared" si="10"/>
        <v>3 meses</v>
      </c>
    </row>
    <row r="694" spans="1:4" x14ac:dyDescent="0.25">
      <c r="A694" s="13">
        <v>3</v>
      </c>
      <c r="B694" t="s">
        <v>338</v>
      </c>
      <c r="C694" t="s">
        <v>323</v>
      </c>
      <c r="D694" t="str">
        <f t="shared" si="10"/>
        <v>3 meses</v>
      </c>
    </row>
    <row r="695" spans="1:4" x14ac:dyDescent="0.25">
      <c r="A695" s="13">
        <v>3</v>
      </c>
      <c r="B695" t="s">
        <v>338</v>
      </c>
      <c r="C695" t="s">
        <v>323</v>
      </c>
      <c r="D695" t="str">
        <f t="shared" si="10"/>
        <v>3 meses</v>
      </c>
    </row>
    <row r="696" spans="1:4" x14ac:dyDescent="0.25">
      <c r="A696" s="13">
        <v>3</v>
      </c>
      <c r="B696" t="s">
        <v>338</v>
      </c>
      <c r="C696" t="s">
        <v>323</v>
      </c>
      <c r="D696" t="str">
        <f t="shared" si="10"/>
        <v>3 meses</v>
      </c>
    </row>
    <row r="697" spans="1:4" x14ac:dyDescent="0.25">
      <c r="A697" s="13">
        <v>3</v>
      </c>
      <c r="B697" t="s">
        <v>338</v>
      </c>
      <c r="C697" t="s">
        <v>323</v>
      </c>
      <c r="D697" t="str">
        <f t="shared" si="10"/>
        <v>3 meses</v>
      </c>
    </row>
    <row r="698" spans="1:4" x14ac:dyDescent="0.25">
      <c r="A698" s="13">
        <v>3</v>
      </c>
      <c r="B698" t="s">
        <v>338</v>
      </c>
      <c r="C698" t="s">
        <v>323</v>
      </c>
      <c r="D698" t="str">
        <f t="shared" si="10"/>
        <v>3 meses</v>
      </c>
    </row>
    <row r="699" spans="1:4" x14ac:dyDescent="0.25">
      <c r="A699" s="13">
        <v>3</v>
      </c>
      <c r="B699" t="s">
        <v>338</v>
      </c>
      <c r="C699" t="s">
        <v>323</v>
      </c>
      <c r="D699" t="str">
        <f t="shared" si="10"/>
        <v>3 meses</v>
      </c>
    </row>
    <row r="700" spans="1:4" x14ac:dyDescent="0.25">
      <c r="A700" s="13">
        <v>3</v>
      </c>
      <c r="B700" t="s">
        <v>338</v>
      </c>
      <c r="C700" t="s">
        <v>323</v>
      </c>
      <c r="D700" t="str">
        <f t="shared" si="10"/>
        <v>3 meses</v>
      </c>
    </row>
    <row r="701" spans="1:4" x14ac:dyDescent="0.25">
      <c r="A701" s="13">
        <v>3</v>
      </c>
      <c r="B701" t="s">
        <v>338</v>
      </c>
      <c r="C701" t="s">
        <v>323</v>
      </c>
      <c r="D701" t="str">
        <f t="shared" si="10"/>
        <v>3 meses</v>
      </c>
    </row>
    <row r="702" spans="1:4" x14ac:dyDescent="0.25">
      <c r="A702" s="13">
        <v>3</v>
      </c>
      <c r="B702" t="s">
        <v>338</v>
      </c>
      <c r="C702" t="s">
        <v>323</v>
      </c>
      <c r="D702" t="str">
        <f t="shared" si="10"/>
        <v>3 meses</v>
      </c>
    </row>
    <row r="703" spans="1:4" x14ac:dyDescent="0.25">
      <c r="A703" s="13">
        <v>3</v>
      </c>
      <c r="B703" t="s">
        <v>338</v>
      </c>
      <c r="C703" t="s">
        <v>323</v>
      </c>
      <c r="D703" t="str">
        <f t="shared" si="10"/>
        <v>3 meses</v>
      </c>
    </row>
    <row r="704" spans="1:4" x14ac:dyDescent="0.25">
      <c r="A704" s="13">
        <v>3</v>
      </c>
      <c r="B704" t="s">
        <v>338</v>
      </c>
      <c r="C704" t="s">
        <v>323</v>
      </c>
      <c r="D704" t="str">
        <f t="shared" si="10"/>
        <v>3 meses</v>
      </c>
    </row>
    <row r="705" spans="1:4" x14ac:dyDescent="0.25">
      <c r="A705" s="13">
        <v>3</v>
      </c>
      <c r="B705" t="s">
        <v>338</v>
      </c>
      <c r="C705" t="s">
        <v>323</v>
      </c>
      <c r="D705" t="str">
        <f t="shared" si="10"/>
        <v>3 meses</v>
      </c>
    </row>
    <row r="706" spans="1:4" x14ac:dyDescent="0.25">
      <c r="A706" s="13">
        <v>3</v>
      </c>
      <c r="B706" t="s">
        <v>338</v>
      </c>
      <c r="C706" t="s">
        <v>323</v>
      </c>
      <c r="D706" t="str">
        <f t="shared" si="10"/>
        <v>3 meses</v>
      </c>
    </row>
    <row r="707" spans="1:4" x14ac:dyDescent="0.25">
      <c r="A707" s="13">
        <v>3</v>
      </c>
      <c r="B707" t="s">
        <v>338</v>
      </c>
      <c r="C707" t="s">
        <v>323</v>
      </c>
      <c r="D707" t="str">
        <f t="shared" ref="D707:D770" si="11">CONCATENATE(A707,C707,B707)</f>
        <v>3 meses</v>
      </c>
    </row>
    <row r="708" spans="1:4" x14ac:dyDescent="0.25">
      <c r="A708" s="13">
        <v>3</v>
      </c>
      <c r="B708" t="s">
        <v>338</v>
      </c>
      <c r="C708" t="s">
        <v>323</v>
      </c>
      <c r="D708" t="str">
        <f t="shared" si="11"/>
        <v>3 meses</v>
      </c>
    </row>
    <row r="709" spans="1:4" x14ac:dyDescent="0.25">
      <c r="A709" s="13">
        <v>3</v>
      </c>
      <c r="B709" t="s">
        <v>338</v>
      </c>
      <c r="C709" t="s">
        <v>323</v>
      </c>
      <c r="D709" t="str">
        <f t="shared" si="11"/>
        <v>3 meses</v>
      </c>
    </row>
    <row r="710" spans="1:4" x14ac:dyDescent="0.25">
      <c r="A710" s="13">
        <v>3</v>
      </c>
      <c r="B710" t="s">
        <v>338</v>
      </c>
      <c r="C710" t="s">
        <v>323</v>
      </c>
      <c r="D710" t="str">
        <f t="shared" si="11"/>
        <v>3 meses</v>
      </c>
    </row>
    <row r="711" spans="1:4" x14ac:dyDescent="0.25">
      <c r="A711" s="13">
        <v>3</v>
      </c>
      <c r="B711" t="s">
        <v>338</v>
      </c>
      <c r="C711" t="s">
        <v>323</v>
      </c>
      <c r="D711" t="str">
        <f t="shared" si="11"/>
        <v>3 meses</v>
      </c>
    </row>
    <row r="712" spans="1:4" x14ac:dyDescent="0.25">
      <c r="A712" s="13">
        <v>3</v>
      </c>
      <c r="B712" t="s">
        <v>338</v>
      </c>
      <c r="C712" t="s">
        <v>323</v>
      </c>
      <c r="D712" t="str">
        <f t="shared" si="11"/>
        <v>3 meses</v>
      </c>
    </row>
    <row r="713" spans="1:4" x14ac:dyDescent="0.25">
      <c r="A713" s="13">
        <v>3</v>
      </c>
      <c r="B713" t="s">
        <v>338</v>
      </c>
      <c r="C713" t="s">
        <v>323</v>
      </c>
      <c r="D713" t="str">
        <f t="shared" si="11"/>
        <v>3 meses</v>
      </c>
    </row>
    <row r="714" spans="1:4" x14ac:dyDescent="0.25">
      <c r="A714" s="13">
        <v>3</v>
      </c>
      <c r="B714" t="s">
        <v>338</v>
      </c>
      <c r="C714" t="s">
        <v>323</v>
      </c>
      <c r="D714" t="str">
        <f t="shared" si="11"/>
        <v>3 meses</v>
      </c>
    </row>
    <row r="715" spans="1:4" x14ac:dyDescent="0.25">
      <c r="A715" s="13">
        <v>3</v>
      </c>
      <c r="B715" t="s">
        <v>338</v>
      </c>
      <c r="C715" t="s">
        <v>323</v>
      </c>
      <c r="D715" t="str">
        <f t="shared" si="11"/>
        <v>3 meses</v>
      </c>
    </row>
    <row r="716" spans="1:4" x14ac:dyDescent="0.25">
      <c r="A716" s="13">
        <v>3</v>
      </c>
      <c r="B716" t="s">
        <v>338</v>
      </c>
      <c r="C716" t="s">
        <v>323</v>
      </c>
      <c r="D716" t="str">
        <f t="shared" si="11"/>
        <v>3 meses</v>
      </c>
    </row>
    <row r="717" spans="1:4" x14ac:dyDescent="0.25">
      <c r="A717" s="13">
        <v>3</v>
      </c>
      <c r="B717" t="s">
        <v>338</v>
      </c>
      <c r="C717" t="s">
        <v>323</v>
      </c>
      <c r="D717" t="str">
        <f t="shared" si="11"/>
        <v>3 meses</v>
      </c>
    </row>
    <row r="718" spans="1:4" x14ac:dyDescent="0.25">
      <c r="A718" s="13">
        <v>3</v>
      </c>
      <c r="B718" t="s">
        <v>338</v>
      </c>
      <c r="C718" t="s">
        <v>323</v>
      </c>
      <c r="D718" t="str">
        <f t="shared" si="11"/>
        <v>3 meses</v>
      </c>
    </row>
    <row r="719" spans="1:4" x14ac:dyDescent="0.25">
      <c r="A719" s="13">
        <v>3</v>
      </c>
      <c r="B719" t="s">
        <v>338</v>
      </c>
      <c r="C719" t="s">
        <v>323</v>
      </c>
      <c r="D719" t="str">
        <f t="shared" si="11"/>
        <v>3 meses</v>
      </c>
    </row>
    <row r="720" spans="1:4" x14ac:dyDescent="0.25">
      <c r="A720" s="13">
        <v>3</v>
      </c>
      <c r="B720" t="s">
        <v>338</v>
      </c>
      <c r="C720" t="s">
        <v>323</v>
      </c>
      <c r="D720" t="str">
        <f t="shared" si="11"/>
        <v>3 meses</v>
      </c>
    </row>
    <row r="721" spans="1:4" x14ac:dyDescent="0.25">
      <c r="A721" s="13">
        <v>3</v>
      </c>
      <c r="B721" t="s">
        <v>338</v>
      </c>
      <c r="C721" t="s">
        <v>323</v>
      </c>
      <c r="D721" t="str">
        <f t="shared" si="11"/>
        <v>3 meses</v>
      </c>
    </row>
    <row r="722" spans="1:4" x14ac:dyDescent="0.25">
      <c r="A722" s="13">
        <v>3</v>
      </c>
      <c r="B722" t="s">
        <v>338</v>
      </c>
      <c r="C722" t="s">
        <v>323</v>
      </c>
      <c r="D722" t="str">
        <f t="shared" si="11"/>
        <v>3 meses</v>
      </c>
    </row>
    <row r="723" spans="1:4" x14ac:dyDescent="0.25">
      <c r="A723" s="13">
        <v>3</v>
      </c>
      <c r="B723" t="s">
        <v>338</v>
      </c>
      <c r="C723" t="s">
        <v>323</v>
      </c>
      <c r="D723" t="str">
        <f t="shared" si="11"/>
        <v>3 meses</v>
      </c>
    </row>
    <row r="724" spans="1:4" x14ac:dyDescent="0.25">
      <c r="A724" s="13">
        <v>3</v>
      </c>
      <c r="B724" t="s">
        <v>338</v>
      </c>
      <c r="C724" t="s">
        <v>323</v>
      </c>
      <c r="D724" t="str">
        <f t="shared" si="11"/>
        <v>3 meses</v>
      </c>
    </row>
    <row r="725" spans="1:4" x14ac:dyDescent="0.25">
      <c r="A725" s="13">
        <v>3</v>
      </c>
      <c r="B725" t="s">
        <v>338</v>
      </c>
      <c r="C725" t="s">
        <v>323</v>
      </c>
      <c r="D725" t="str">
        <f t="shared" si="11"/>
        <v>3 meses</v>
      </c>
    </row>
    <row r="726" spans="1:4" x14ac:dyDescent="0.25">
      <c r="A726" s="13">
        <v>3</v>
      </c>
      <c r="B726" t="s">
        <v>338</v>
      </c>
      <c r="C726" t="s">
        <v>323</v>
      </c>
      <c r="D726" t="str">
        <f t="shared" si="11"/>
        <v>3 meses</v>
      </c>
    </row>
    <row r="727" spans="1:4" x14ac:dyDescent="0.25">
      <c r="A727" s="13">
        <v>3</v>
      </c>
      <c r="B727" t="s">
        <v>338</v>
      </c>
      <c r="C727" t="s">
        <v>323</v>
      </c>
      <c r="D727" t="str">
        <f t="shared" si="11"/>
        <v>3 meses</v>
      </c>
    </row>
    <row r="728" spans="1:4" x14ac:dyDescent="0.25">
      <c r="A728" s="13">
        <v>3</v>
      </c>
      <c r="B728" t="s">
        <v>338</v>
      </c>
      <c r="C728" t="s">
        <v>323</v>
      </c>
      <c r="D728" t="str">
        <f t="shared" si="11"/>
        <v>3 meses</v>
      </c>
    </row>
    <row r="729" spans="1:4" x14ac:dyDescent="0.25">
      <c r="A729" s="13">
        <v>3</v>
      </c>
      <c r="B729" t="s">
        <v>338</v>
      </c>
      <c r="C729" t="s">
        <v>323</v>
      </c>
      <c r="D729" t="str">
        <f t="shared" si="11"/>
        <v>3 meses</v>
      </c>
    </row>
    <row r="730" spans="1:4" x14ac:dyDescent="0.25">
      <c r="A730" s="13">
        <v>3</v>
      </c>
      <c r="B730" t="s">
        <v>338</v>
      </c>
      <c r="C730" t="s">
        <v>323</v>
      </c>
      <c r="D730" t="str">
        <f t="shared" si="11"/>
        <v>3 meses</v>
      </c>
    </row>
    <row r="731" spans="1:4" x14ac:dyDescent="0.25">
      <c r="A731" s="13">
        <v>3</v>
      </c>
      <c r="B731" t="s">
        <v>338</v>
      </c>
      <c r="C731" t="s">
        <v>323</v>
      </c>
      <c r="D731" t="str">
        <f t="shared" si="11"/>
        <v>3 meses</v>
      </c>
    </row>
    <row r="732" spans="1:4" x14ac:dyDescent="0.25">
      <c r="A732" s="13">
        <v>3</v>
      </c>
      <c r="B732" t="s">
        <v>338</v>
      </c>
      <c r="C732" t="s">
        <v>323</v>
      </c>
      <c r="D732" t="str">
        <f t="shared" si="11"/>
        <v>3 meses</v>
      </c>
    </row>
    <row r="733" spans="1:4" x14ac:dyDescent="0.25">
      <c r="A733" s="13">
        <v>3</v>
      </c>
      <c r="B733" t="s">
        <v>338</v>
      </c>
      <c r="C733" t="s">
        <v>323</v>
      </c>
      <c r="D733" t="str">
        <f t="shared" si="11"/>
        <v>3 meses</v>
      </c>
    </row>
    <row r="734" spans="1:4" x14ac:dyDescent="0.25">
      <c r="A734" s="13">
        <v>3</v>
      </c>
      <c r="B734" t="s">
        <v>338</v>
      </c>
      <c r="C734" t="s">
        <v>323</v>
      </c>
      <c r="D734" t="str">
        <f t="shared" si="11"/>
        <v>3 meses</v>
      </c>
    </row>
    <row r="735" spans="1:4" x14ac:dyDescent="0.25">
      <c r="A735" s="13">
        <v>3</v>
      </c>
      <c r="B735" t="s">
        <v>338</v>
      </c>
      <c r="C735" t="s">
        <v>323</v>
      </c>
      <c r="D735" t="str">
        <f t="shared" si="11"/>
        <v>3 meses</v>
      </c>
    </row>
    <row r="736" spans="1:4" x14ac:dyDescent="0.25">
      <c r="A736" s="13">
        <v>3</v>
      </c>
      <c r="B736" t="s">
        <v>338</v>
      </c>
      <c r="C736" t="s">
        <v>323</v>
      </c>
      <c r="D736" t="str">
        <f t="shared" si="11"/>
        <v>3 meses</v>
      </c>
    </row>
    <row r="737" spans="1:4" x14ac:dyDescent="0.25">
      <c r="A737" s="13">
        <v>3</v>
      </c>
      <c r="B737" t="s">
        <v>338</v>
      </c>
      <c r="C737" t="s">
        <v>323</v>
      </c>
      <c r="D737" t="str">
        <f t="shared" si="11"/>
        <v>3 meses</v>
      </c>
    </row>
    <row r="738" spans="1:4" x14ac:dyDescent="0.25">
      <c r="A738" s="13">
        <v>3</v>
      </c>
      <c r="B738" t="s">
        <v>338</v>
      </c>
      <c r="C738" t="s">
        <v>323</v>
      </c>
      <c r="D738" t="str">
        <f t="shared" si="11"/>
        <v>3 meses</v>
      </c>
    </row>
    <row r="739" spans="1:4" x14ac:dyDescent="0.25">
      <c r="A739" s="13">
        <v>3</v>
      </c>
      <c r="B739" t="s">
        <v>338</v>
      </c>
      <c r="C739" t="s">
        <v>323</v>
      </c>
      <c r="D739" t="str">
        <f t="shared" si="11"/>
        <v>3 meses</v>
      </c>
    </row>
    <row r="740" spans="1:4" x14ac:dyDescent="0.25">
      <c r="A740" s="13">
        <v>3</v>
      </c>
      <c r="B740" t="s">
        <v>338</v>
      </c>
      <c r="C740" t="s">
        <v>323</v>
      </c>
      <c r="D740" t="str">
        <f t="shared" si="11"/>
        <v>3 meses</v>
      </c>
    </row>
    <row r="741" spans="1:4" x14ac:dyDescent="0.25">
      <c r="A741" s="13">
        <v>3</v>
      </c>
      <c r="B741" t="s">
        <v>338</v>
      </c>
      <c r="C741" t="s">
        <v>323</v>
      </c>
      <c r="D741" t="str">
        <f t="shared" si="11"/>
        <v>3 meses</v>
      </c>
    </row>
    <row r="742" spans="1:4" x14ac:dyDescent="0.25">
      <c r="A742" s="13">
        <v>3</v>
      </c>
      <c r="B742" t="s">
        <v>338</v>
      </c>
      <c r="C742" t="s">
        <v>323</v>
      </c>
      <c r="D742" t="str">
        <f t="shared" si="11"/>
        <v>3 meses</v>
      </c>
    </row>
    <row r="743" spans="1:4" x14ac:dyDescent="0.25">
      <c r="A743" s="13">
        <v>3</v>
      </c>
      <c r="B743" t="s">
        <v>338</v>
      </c>
      <c r="C743" t="s">
        <v>323</v>
      </c>
      <c r="D743" t="str">
        <f t="shared" si="11"/>
        <v>3 meses</v>
      </c>
    </row>
    <row r="744" spans="1:4" x14ac:dyDescent="0.25">
      <c r="A744" s="13">
        <v>3</v>
      </c>
      <c r="B744" t="s">
        <v>338</v>
      </c>
      <c r="C744" t="s">
        <v>323</v>
      </c>
      <c r="D744" t="str">
        <f t="shared" si="11"/>
        <v>3 meses</v>
      </c>
    </row>
    <row r="745" spans="1:4" x14ac:dyDescent="0.25">
      <c r="A745" s="13">
        <v>3</v>
      </c>
      <c r="B745" t="s">
        <v>338</v>
      </c>
      <c r="C745" t="s">
        <v>323</v>
      </c>
      <c r="D745" t="str">
        <f t="shared" si="11"/>
        <v>3 meses</v>
      </c>
    </row>
    <row r="746" spans="1:4" x14ac:dyDescent="0.25">
      <c r="A746" s="13">
        <v>3</v>
      </c>
      <c r="B746" t="s">
        <v>338</v>
      </c>
      <c r="C746" t="s">
        <v>323</v>
      </c>
      <c r="D746" t="str">
        <f t="shared" si="11"/>
        <v>3 meses</v>
      </c>
    </row>
    <row r="747" spans="1:4" x14ac:dyDescent="0.25">
      <c r="A747" s="13">
        <v>3</v>
      </c>
      <c r="B747" t="s">
        <v>338</v>
      </c>
      <c r="C747" t="s">
        <v>323</v>
      </c>
      <c r="D747" t="str">
        <f t="shared" si="11"/>
        <v>3 meses</v>
      </c>
    </row>
    <row r="748" spans="1:4" x14ac:dyDescent="0.25">
      <c r="A748" s="13">
        <v>6</v>
      </c>
      <c r="B748" t="s">
        <v>338</v>
      </c>
      <c r="C748" t="s">
        <v>323</v>
      </c>
      <c r="D748" t="str">
        <f t="shared" si="11"/>
        <v>6 meses</v>
      </c>
    </row>
    <row r="749" spans="1:4" x14ac:dyDescent="0.25">
      <c r="A749" s="13">
        <v>7</v>
      </c>
      <c r="B749" t="s">
        <v>338</v>
      </c>
      <c r="C749" t="s">
        <v>323</v>
      </c>
      <c r="D749" t="str">
        <f t="shared" si="11"/>
        <v>7 meses</v>
      </c>
    </row>
    <row r="750" spans="1:4" x14ac:dyDescent="0.25">
      <c r="A750" s="13">
        <v>3</v>
      </c>
      <c r="B750" t="s">
        <v>338</v>
      </c>
      <c r="C750" t="s">
        <v>323</v>
      </c>
      <c r="D750" t="str">
        <f t="shared" si="11"/>
        <v>3 meses</v>
      </c>
    </row>
    <row r="751" spans="1:4" x14ac:dyDescent="0.25">
      <c r="A751" s="13">
        <v>3</v>
      </c>
      <c r="B751" t="s">
        <v>338</v>
      </c>
      <c r="C751" t="s">
        <v>323</v>
      </c>
      <c r="D751" t="str">
        <f t="shared" si="11"/>
        <v>3 meses</v>
      </c>
    </row>
    <row r="752" spans="1:4" x14ac:dyDescent="0.25">
      <c r="A752" s="13">
        <v>360</v>
      </c>
      <c r="B752" t="s">
        <v>338</v>
      </c>
      <c r="C752" t="s">
        <v>323</v>
      </c>
      <c r="D752" t="str">
        <f t="shared" si="11"/>
        <v>360 meses</v>
      </c>
    </row>
    <row r="753" spans="1:4" x14ac:dyDescent="0.25">
      <c r="A753" s="13">
        <v>360</v>
      </c>
      <c r="B753" t="s">
        <v>338</v>
      </c>
      <c r="C753" t="s">
        <v>323</v>
      </c>
      <c r="D753" t="str">
        <f t="shared" si="11"/>
        <v>360 meses</v>
      </c>
    </row>
    <row r="754" spans="1:4" x14ac:dyDescent="0.25">
      <c r="A754" s="13">
        <v>360</v>
      </c>
      <c r="B754" t="s">
        <v>338</v>
      </c>
      <c r="C754" t="s">
        <v>323</v>
      </c>
      <c r="D754" t="str">
        <f t="shared" si="11"/>
        <v>360 meses</v>
      </c>
    </row>
    <row r="755" spans="1:4" x14ac:dyDescent="0.25">
      <c r="A755" s="13">
        <v>360</v>
      </c>
      <c r="B755" t="s">
        <v>338</v>
      </c>
      <c r="C755" t="s">
        <v>323</v>
      </c>
      <c r="D755" t="str">
        <f t="shared" si="11"/>
        <v>360 meses</v>
      </c>
    </row>
    <row r="756" spans="1:4" x14ac:dyDescent="0.25">
      <c r="A756" s="13">
        <v>6</v>
      </c>
      <c r="B756" t="s">
        <v>338</v>
      </c>
      <c r="C756" t="s">
        <v>323</v>
      </c>
      <c r="D756" t="str">
        <f t="shared" si="11"/>
        <v>6 meses</v>
      </c>
    </row>
    <row r="757" spans="1:4" x14ac:dyDescent="0.25">
      <c r="A757" s="13">
        <v>6</v>
      </c>
      <c r="B757" t="s">
        <v>338</v>
      </c>
      <c r="C757" t="s">
        <v>323</v>
      </c>
      <c r="D757" t="str">
        <f t="shared" si="11"/>
        <v>6 meses</v>
      </c>
    </row>
    <row r="758" spans="1:4" x14ac:dyDescent="0.25">
      <c r="A758" s="13">
        <v>6</v>
      </c>
      <c r="B758" t="s">
        <v>338</v>
      </c>
      <c r="C758" t="s">
        <v>323</v>
      </c>
      <c r="D758" t="str">
        <f t="shared" si="11"/>
        <v>6 meses</v>
      </c>
    </row>
    <row r="759" spans="1:4" x14ac:dyDescent="0.25">
      <c r="A759" s="13">
        <v>6</v>
      </c>
      <c r="B759" t="s">
        <v>338</v>
      </c>
      <c r="C759" t="s">
        <v>323</v>
      </c>
      <c r="D759" t="str">
        <f t="shared" si="11"/>
        <v>6 meses</v>
      </c>
    </row>
    <row r="760" spans="1:4" x14ac:dyDescent="0.25">
      <c r="A760" s="13">
        <v>6</v>
      </c>
      <c r="B760" t="s">
        <v>338</v>
      </c>
      <c r="C760" t="s">
        <v>323</v>
      </c>
      <c r="D760" t="str">
        <f t="shared" si="11"/>
        <v>6 meses</v>
      </c>
    </row>
    <row r="761" spans="1:4" x14ac:dyDescent="0.25">
      <c r="A761" s="13">
        <v>5</v>
      </c>
      <c r="B761" t="s">
        <v>338</v>
      </c>
      <c r="C761" t="s">
        <v>323</v>
      </c>
      <c r="D761" t="str">
        <f t="shared" si="11"/>
        <v>5 meses</v>
      </c>
    </row>
    <row r="762" spans="1:4" x14ac:dyDescent="0.25">
      <c r="A762" s="13">
        <v>6</v>
      </c>
      <c r="B762" t="s">
        <v>338</v>
      </c>
      <c r="C762" t="s">
        <v>323</v>
      </c>
      <c r="D762" t="str">
        <f t="shared" si="11"/>
        <v>6 meses</v>
      </c>
    </row>
    <row r="763" spans="1:4" x14ac:dyDescent="0.25">
      <c r="A763" s="13">
        <v>3</v>
      </c>
      <c r="B763" t="s">
        <v>338</v>
      </c>
      <c r="C763" t="s">
        <v>323</v>
      </c>
      <c r="D763" t="str">
        <f t="shared" si="11"/>
        <v>3 meses</v>
      </c>
    </row>
    <row r="764" spans="1:4" x14ac:dyDescent="0.25">
      <c r="A764" s="13">
        <v>1</v>
      </c>
      <c r="B764" t="s">
        <v>339</v>
      </c>
      <c r="C764" t="s">
        <v>323</v>
      </c>
      <c r="D764" t="str">
        <f t="shared" si="11"/>
        <v>1 mes</v>
      </c>
    </row>
    <row r="765" spans="1:4" x14ac:dyDescent="0.25">
      <c r="A765" s="13">
        <v>3</v>
      </c>
      <c r="B765" t="s">
        <v>338</v>
      </c>
      <c r="C765" t="s">
        <v>323</v>
      </c>
      <c r="D765" t="str">
        <f t="shared" si="11"/>
        <v>3 meses</v>
      </c>
    </row>
    <row r="766" spans="1:4" x14ac:dyDescent="0.25">
      <c r="A766" s="13">
        <v>2</v>
      </c>
      <c r="B766" t="s">
        <v>338</v>
      </c>
      <c r="C766" t="s">
        <v>323</v>
      </c>
      <c r="D766" t="str">
        <f t="shared" si="11"/>
        <v>2 meses</v>
      </c>
    </row>
    <row r="767" spans="1:4" x14ac:dyDescent="0.25">
      <c r="A767" s="13">
        <v>2</v>
      </c>
      <c r="B767" t="s">
        <v>338</v>
      </c>
      <c r="C767" t="s">
        <v>323</v>
      </c>
      <c r="D767" t="str">
        <f t="shared" si="11"/>
        <v>2 meses</v>
      </c>
    </row>
    <row r="768" spans="1:4" x14ac:dyDescent="0.25">
      <c r="A768" s="13">
        <v>7</v>
      </c>
      <c r="B768" t="s">
        <v>338</v>
      </c>
      <c r="C768" t="s">
        <v>323</v>
      </c>
      <c r="D768" t="str">
        <f t="shared" si="11"/>
        <v>7 meses</v>
      </c>
    </row>
    <row r="769" spans="1:4" x14ac:dyDescent="0.25">
      <c r="A769" s="13">
        <v>7</v>
      </c>
      <c r="B769" t="s">
        <v>338</v>
      </c>
      <c r="C769" t="s">
        <v>323</v>
      </c>
      <c r="D769" t="str">
        <f t="shared" si="11"/>
        <v>7 meses</v>
      </c>
    </row>
    <row r="770" spans="1:4" x14ac:dyDescent="0.25">
      <c r="A770" s="13">
        <v>7</v>
      </c>
      <c r="B770" t="s">
        <v>338</v>
      </c>
      <c r="C770" t="s">
        <v>323</v>
      </c>
      <c r="D770" t="str">
        <f t="shared" si="11"/>
        <v>7 meses</v>
      </c>
    </row>
    <row r="771" spans="1:4" x14ac:dyDescent="0.25">
      <c r="A771" s="13">
        <v>7</v>
      </c>
      <c r="B771" t="s">
        <v>338</v>
      </c>
      <c r="C771" t="s">
        <v>323</v>
      </c>
      <c r="D771" t="str">
        <f t="shared" ref="D771:D834" si="12">CONCATENATE(A771,C771,B771)</f>
        <v>7 meses</v>
      </c>
    </row>
    <row r="772" spans="1:4" x14ac:dyDescent="0.25">
      <c r="A772" s="13">
        <v>7</v>
      </c>
      <c r="B772" t="s">
        <v>338</v>
      </c>
      <c r="C772" t="s">
        <v>323</v>
      </c>
      <c r="D772" t="str">
        <f t="shared" si="12"/>
        <v>7 meses</v>
      </c>
    </row>
    <row r="773" spans="1:4" x14ac:dyDescent="0.25">
      <c r="A773" s="13">
        <v>7</v>
      </c>
      <c r="B773" t="s">
        <v>338</v>
      </c>
      <c r="C773" t="s">
        <v>323</v>
      </c>
      <c r="D773" t="str">
        <f t="shared" si="12"/>
        <v>7 meses</v>
      </c>
    </row>
    <row r="774" spans="1:4" x14ac:dyDescent="0.25">
      <c r="A774" s="13">
        <v>7</v>
      </c>
      <c r="B774" t="s">
        <v>338</v>
      </c>
      <c r="C774" t="s">
        <v>323</v>
      </c>
      <c r="D774" t="str">
        <f t="shared" si="12"/>
        <v>7 meses</v>
      </c>
    </row>
    <row r="775" spans="1:4" x14ac:dyDescent="0.25">
      <c r="A775" s="13">
        <v>7</v>
      </c>
      <c r="B775" t="s">
        <v>338</v>
      </c>
      <c r="C775" t="s">
        <v>323</v>
      </c>
      <c r="D775" t="str">
        <f t="shared" si="12"/>
        <v>7 meses</v>
      </c>
    </row>
    <row r="776" spans="1:4" x14ac:dyDescent="0.25">
      <c r="A776" s="13">
        <v>7</v>
      </c>
      <c r="B776" t="s">
        <v>338</v>
      </c>
      <c r="C776" t="s">
        <v>323</v>
      </c>
      <c r="D776" t="str">
        <f t="shared" si="12"/>
        <v>7 meses</v>
      </c>
    </row>
    <row r="777" spans="1:4" x14ac:dyDescent="0.25">
      <c r="A777" s="13">
        <v>7</v>
      </c>
      <c r="B777" t="s">
        <v>338</v>
      </c>
      <c r="C777" t="s">
        <v>323</v>
      </c>
      <c r="D777" t="str">
        <f t="shared" si="12"/>
        <v>7 meses</v>
      </c>
    </row>
    <row r="778" spans="1:4" x14ac:dyDescent="0.25">
      <c r="A778" s="13">
        <v>7</v>
      </c>
      <c r="B778" t="s">
        <v>338</v>
      </c>
      <c r="C778" t="s">
        <v>323</v>
      </c>
      <c r="D778" t="str">
        <f t="shared" si="12"/>
        <v>7 meses</v>
      </c>
    </row>
    <row r="779" spans="1:4" x14ac:dyDescent="0.25">
      <c r="A779" s="13">
        <v>7</v>
      </c>
      <c r="B779" t="s">
        <v>338</v>
      </c>
      <c r="C779" t="s">
        <v>323</v>
      </c>
      <c r="D779" t="str">
        <f t="shared" si="12"/>
        <v>7 meses</v>
      </c>
    </row>
    <row r="780" spans="1:4" x14ac:dyDescent="0.25">
      <c r="A780" s="13">
        <v>7</v>
      </c>
      <c r="B780" t="s">
        <v>338</v>
      </c>
      <c r="C780" t="s">
        <v>323</v>
      </c>
      <c r="D780" t="str">
        <f t="shared" si="12"/>
        <v>7 meses</v>
      </c>
    </row>
    <row r="781" spans="1:4" x14ac:dyDescent="0.25">
      <c r="A781" s="13">
        <v>7</v>
      </c>
      <c r="B781" t="s">
        <v>338</v>
      </c>
      <c r="C781" t="s">
        <v>323</v>
      </c>
      <c r="D781" t="str">
        <f t="shared" si="12"/>
        <v>7 meses</v>
      </c>
    </row>
    <row r="782" spans="1:4" x14ac:dyDescent="0.25">
      <c r="A782" s="13">
        <v>7</v>
      </c>
      <c r="B782" t="s">
        <v>338</v>
      </c>
      <c r="C782" t="s">
        <v>323</v>
      </c>
      <c r="D782" t="str">
        <f t="shared" si="12"/>
        <v>7 meses</v>
      </c>
    </row>
    <row r="783" spans="1:4" x14ac:dyDescent="0.25">
      <c r="A783" s="13">
        <v>7</v>
      </c>
      <c r="B783" t="s">
        <v>338</v>
      </c>
      <c r="C783" t="s">
        <v>323</v>
      </c>
      <c r="D783" t="str">
        <f t="shared" si="12"/>
        <v>7 meses</v>
      </c>
    </row>
    <row r="784" spans="1:4" x14ac:dyDescent="0.25">
      <c r="A784" s="13">
        <v>7</v>
      </c>
      <c r="B784" t="s">
        <v>338</v>
      </c>
      <c r="C784" t="s">
        <v>323</v>
      </c>
      <c r="D784" t="str">
        <f t="shared" si="12"/>
        <v>7 meses</v>
      </c>
    </row>
    <row r="785" spans="1:4" x14ac:dyDescent="0.25">
      <c r="A785" s="13">
        <v>7</v>
      </c>
      <c r="B785" t="s">
        <v>338</v>
      </c>
      <c r="C785" t="s">
        <v>323</v>
      </c>
      <c r="D785" t="str">
        <f t="shared" si="12"/>
        <v>7 meses</v>
      </c>
    </row>
    <row r="786" spans="1:4" x14ac:dyDescent="0.25">
      <c r="A786" s="13">
        <v>7</v>
      </c>
      <c r="B786" t="s">
        <v>338</v>
      </c>
      <c r="C786" t="s">
        <v>323</v>
      </c>
      <c r="D786" t="str">
        <f t="shared" si="12"/>
        <v>7 meses</v>
      </c>
    </row>
    <row r="787" spans="1:4" x14ac:dyDescent="0.25">
      <c r="A787" s="13">
        <v>7</v>
      </c>
      <c r="B787" t="s">
        <v>338</v>
      </c>
      <c r="C787" t="s">
        <v>323</v>
      </c>
      <c r="D787" t="str">
        <f t="shared" si="12"/>
        <v>7 meses</v>
      </c>
    </row>
    <row r="788" spans="1:4" x14ac:dyDescent="0.25">
      <c r="A788" s="13">
        <v>7</v>
      </c>
      <c r="B788" t="s">
        <v>338</v>
      </c>
      <c r="C788" t="s">
        <v>323</v>
      </c>
      <c r="D788" t="str">
        <f t="shared" si="12"/>
        <v>7 meses</v>
      </c>
    </row>
    <row r="789" spans="1:4" x14ac:dyDescent="0.25">
      <c r="A789" s="13">
        <v>7</v>
      </c>
      <c r="B789" t="s">
        <v>338</v>
      </c>
      <c r="C789" t="s">
        <v>323</v>
      </c>
      <c r="D789" t="str">
        <f t="shared" si="12"/>
        <v>7 meses</v>
      </c>
    </row>
    <row r="790" spans="1:4" x14ac:dyDescent="0.25">
      <c r="A790" s="13">
        <v>7</v>
      </c>
      <c r="B790" t="s">
        <v>338</v>
      </c>
      <c r="C790" t="s">
        <v>323</v>
      </c>
      <c r="D790" t="str">
        <f t="shared" si="12"/>
        <v>7 meses</v>
      </c>
    </row>
    <row r="791" spans="1:4" x14ac:dyDescent="0.25">
      <c r="A791" s="13">
        <v>7</v>
      </c>
      <c r="B791" t="s">
        <v>338</v>
      </c>
      <c r="C791" t="s">
        <v>323</v>
      </c>
      <c r="D791" t="str">
        <f t="shared" si="12"/>
        <v>7 meses</v>
      </c>
    </row>
    <row r="792" spans="1:4" x14ac:dyDescent="0.25">
      <c r="A792" s="13">
        <v>7</v>
      </c>
      <c r="B792" t="s">
        <v>338</v>
      </c>
      <c r="C792" t="s">
        <v>323</v>
      </c>
      <c r="D792" t="str">
        <f t="shared" si="12"/>
        <v>7 meses</v>
      </c>
    </row>
    <row r="793" spans="1:4" x14ac:dyDescent="0.25">
      <c r="A793" s="13">
        <v>7</v>
      </c>
      <c r="B793" t="s">
        <v>338</v>
      </c>
      <c r="C793" t="s">
        <v>323</v>
      </c>
      <c r="D793" t="str">
        <f t="shared" si="12"/>
        <v>7 meses</v>
      </c>
    </row>
    <row r="794" spans="1:4" x14ac:dyDescent="0.25">
      <c r="A794" s="13">
        <v>7</v>
      </c>
      <c r="B794" t="s">
        <v>338</v>
      </c>
      <c r="C794" t="s">
        <v>323</v>
      </c>
      <c r="D794" t="str">
        <f t="shared" si="12"/>
        <v>7 meses</v>
      </c>
    </row>
    <row r="795" spans="1:4" x14ac:dyDescent="0.25">
      <c r="A795" s="13">
        <v>7</v>
      </c>
      <c r="B795" t="s">
        <v>338</v>
      </c>
      <c r="C795" t="s">
        <v>323</v>
      </c>
      <c r="D795" t="str">
        <f t="shared" si="12"/>
        <v>7 meses</v>
      </c>
    </row>
    <row r="796" spans="1:4" x14ac:dyDescent="0.25">
      <c r="A796" s="13">
        <v>7</v>
      </c>
      <c r="B796" t="s">
        <v>338</v>
      </c>
      <c r="C796" t="s">
        <v>323</v>
      </c>
      <c r="D796" t="str">
        <f t="shared" si="12"/>
        <v>7 meses</v>
      </c>
    </row>
    <row r="797" spans="1:4" x14ac:dyDescent="0.25">
      <c r="A797" s="13">
        <v>7</v>
      </c>
      <c r="B797" t="s">
        <v>338</v>
      </c>
      <c r="C797" t="s">
        <v>323</v>
      </c>
      <c r="D797" t="str">
        <f t="shared" si="12"/>
        <v>7 meses</v>
      </c>
    </row>
    <row r="798" spans="1:4" x14ac:dyDescent="0.25">
      <c r="A798" s="13">
        <v>7</v>
      </c>
      <c r="B798" t="s">
        <v>338</v>
      </c>
      <c r="C798" t="s">
        <v>323</v>
      </c>
      <c r="D798" t="str">
        <f t="shared" si="12"/>
        <v>7 meses</v>
      </c>
    </row>
    <row r="799" spans="1:4" x14ac:dyDescent="0.25">
      <c r="A799" s="13">
        <v>7</v>
      </c>
      <c r="B799" t="s">
        <v>338</v>
      </c>
      <c r="C799" t="s">
        <v>323</v>
      </c>
      <c r="D799" t="str">
        <f t="shared" si="12"/>
        <v>7 meses</v>
      </c>
    </row>
    <row r="800" spans="1:4" x14ac:dyDescent="0.25">
      <c r="A800" s="13">
        <v>7</v>
      </c>
      <c r="B800" t="s">
        <v>338</v>
      </c>
      <c r="C800" t="s">
        <v>323</v>
      </c>
      <c r="D800" t="str">
        <f t="shared" si="12"/>
        <v>7 meses</v>
      </c>
    </row>
    <row r="801" spans="1:4" x14ac:dyDescent="0.25">
      <c r="A801" s="13">
        <v>7</v>
      </c>
      <c r="B801" t="s">
        <v>338</v>
      </c>
      <c r="C801" t="s">
        <v>323</v>
      </c>
      <c r="D801" t="str">
        <f t="shared" si="12"/>
        <v>7 meses</v>
      </c>
    </row>
    <row r="802" spans="1:4" x14ac:dyDescent="0.25">
      <c r="A802" s="13">
        <v>7</v>
      </c>
      <c r="B802" t="s">
        <v>338</v>
      </c>
      <c r="C802" t="s">
        <v>323</v>
      </c>
      <c r="D802" t="str">
        <f t="shared" si="12"/>
        <v>7 meses</v>
      </c>
    </row>
    <row r="803" spans="1:4" x14ac:dyDescent="0.25">
      <c r="A803" s="13">
        <v>7</v>
      </c>
      <c r="B803" t="s">
        <v>338</v>
      </c>
      <c r="C803" t="s">
        <v>323</v>
      </c>
      <c r="D803" t="str">
        <f t="shared" si="12"/>
        <v>7 meses</v>
      </c>
    </row>
    <row r="804" spans="1:4" x14ac:dyDescent="0.25">
      <c r="A804" s="13">
        <v>7</v>
      </c>
      <c r="B804" t="s">
        <v>338</v>
      </c>
      <c r="C804" t="s">
        <v>323</v>
      </c>
      <c r="D804" t="str">
        <f t="shared" si="12"/>
        <v>7 meses</v>
      </c>
    </row>
    <row r="805" spans="1:4" x14ac:dyDescent="0.25">
      <c r="A805" s="13">
        <v>7</v>
      </c>
      <c r="B805" t="s">
        <v>338</v>
      </c>
      <c r="C805" t="s">
        <v>323</v>
      </c>
      <c r="D805" t="str">
        <f t="shared" si="12"/>
        <v>7 meses</v>
      </c>
    </row>
    <row r="806" spans="1:4" x14ac:dyDescent="0.25">
      <c r="A806" s="13">
        <v>7</v>
      </c>
      <c r="B806" t="s">
        <v>338</v>
      </c>
      <c r="C806" t="s">
        <v>323</v>
      </c>
      <c r="D806" t="str">
        <f t="shared" si="12"/>
        <v>7 meses</v>
      </c>
    </row>
    <row r="807" spans="1:4" x14ac:dyDescent="0.25">
      <c r="A807" s="13">
        <v>7</v>
      </c>
      <c r="B807" t="s">
        <v>338</v>
      </c>
      <c r="C807" t="s">
        <v>323</v>
      </c>
      <c r="D807" t="str">
        <f t="shared" si="12"/>
        <v>7 meses</v>
      </c>
    </row>
    <row r="808" spans="1:4" x14ac:dyDescent="0.25">
      <c r="A808" s="13">
        <v>7</v>
      </c>
      <c r="B808" t="s">
        <v>338</v>
      </c>
      <c r="C808" t="s">
        <v>323</v>
      </c>
      <c r="D808" t="str">
        <f t="shared" si="12"/>
        <v>7 meses</v>
      </c>
    </row>
    <row r="809" spans="1:4" x14ac:dyDescent="0.25">
      <c r="A809" s="13">
        <v>7</v>
      </c>
      <c r="B809" t="s">
        <v>338</v>
      </c>
      <c r="C809" t="s">
        <v>323</v>
      </c>
      <c r="D809" t="str">
        <f t="shared" si="12"/>
        <v>7 meses</v>
      </c>
    </row>
    <row r="810" spans="1:4" x14ac:dyDescent="0.25">
      <c r="A810" s="13">
        <v>7</v>
      </c>
      <c r="B810" t="s">
        <v>338</v>
      </c>
      <c r="C810" t="s">
        <v>323</v>
      </c>
      <c r="D810" t="str">
        <f t="shared" si="12"/>
        <v>7 meses</v>
      </c>
    </row>
    <row r="811" spans="1:4" x14ac:dyDescent="0.25">
      <c r="A811" s="13">
        <v>7</v>
      </c>
      <c r="B811" t="s">
        <v>338</v>
      </c>
      <c r="C811" t="s">
        <v>323</v>
      </c>
      <c r="D811" t="str">
        <f t="shared" si="12"/>
        <v>7 meses</v>
      </c>
    </row>
    <row r="812" spans="1:4" x14ac:dyDescent="0.25">
      <c r="A812" s="13">
        <v>7</v>
      </c>
      <c r="B812" t="s">
        <v>338</v>
      </c>
      <c r="C812" t="s">
        <v>323</v>
      </c>
      <c r="D812" t="str">
        <f t="shared" si="12"/>
        <v>7 meses</v>
      </c>
    </row>
    <row r="813" spans="1:4" x14ac:dyDescent="0.25">
      <c r="A813" s="13">
        <v>7</v>
      </c>
      <c r="B813" t="s">
        <v>338</v>
      </c>
      <c r="C813" t="s">
        <v>323</v>
      </c>
      <c r="D813" t="str">
        <f t="shared" si="12"/>
        <v>7 meses</v>
      </c>
    </row>
    <row r="814" spans="1:4" x14ac:dyDescent="0.25">
      <c r="A814" s="13">
        <v>7</v>
      </c>
      <c r="B814" t="s">
        <v>338</v>
      </c>
      <c r="C814" t="s">
        <v>323</v>
      </c>
      <c r="D814" t="str">
        <f t="shared" si="12"/>
        <v>7 meses</v>
      </c>
    </row>
    <row r="815" spans="1:4" x14ac:dyDescent="0.25">
      <c r="A815" s="13">
        <v>7</v>
      </c>
      <c r="B815" t="s">
        <v>338</v>
      </c>
      <c r="C815" t="s">
        <v>323</v>
      </c>
      <c r="D815" t="str">
        <f t="shared" si="12"/>
        <v>7 meses</v>
      </c>
    </row>
    <row r="816" spans="1:4" x14ac:dyDescent="0.25">
      <c r="A816" s="13">
        <v>7</v>
      </c>
      <c r="B816" t="s">
        <v>338</v>
      </c>
      <c r="C816" t="s">
        <v>323</v>
      </c>
      <c r="D816" t="str">
        <f t="shared" si="12"/>
        <v>7 meses</v>
      </c>
    </row>
    <row r="817" spans="1:4" x14ac:dyDescent="0.25">
      <c r="A817" s="13">
        <v>7</v>
      </c>
      <c r="B817" t="s">
        <v>338</v>
      </c>
      <c r="C817" t="s">
        <v>323</v>
      </c>
      <c r="D817" t="str">
        <f t="shared" si="12"/>
        <v>7 meses</v>
      </c>
    </row>
    <row r="818" spans="1:4" x14ac:dyDescent="0.25">
      <c r="A818" s="13">
        <v>7</v>
      </c>
      <c r="B818" t="s">
        <v>338</v>
      </c>
      <c r="C818" t="s">
        <v>323</v>
      </c>
      <c r="D818" t="str">
        <f t="shared" si="12"/>
        <v>7 meses</v>
      </c>
    </row>
    <row r="819" spans="1:4" x14ac:dyDescent="0.25">
      <c r="A819" s="13">
        <v>7</v>
      </c>
      <c r="B819" t="s">
        <v>338</v>
      </c>
      <c r="C819" t="s">
        <v>323</v>
      </c>
      <c r="D819" t="str">
        <f t="shared" si="12"/>
        <v>7 meses</v>
      </c>
    </row>
    <row r="820" spans="1:4" x14ac:dyDescent="0.25">
      <c r="A820" s="13">
        <v>7</v>
      </c>
      <c r="B820" t="s">
        <v>338</v>
      </c>
      <c r="C820" t="s">
        <v>323</v>
      </c>
      <c r="D820" t="str">
        <f t="shared" si="12"/>
        <v>7 meses</v>
      </c>
    </row>
    <row r="821" spans="1:4" x14ac:dyDescent="0.25">
      <c r="A821" s="13">
        <v>7</v>
      </c>
      <c r="B821" t="s">
        <v>338</v>
      </c>
      <c r="C821" t="s">
        <v>323</v>
      </c>
      <c r="D821" t="str">
        <f t="shared" si="12"/>
        <v>7 meses</v>
      </c>
    </row>
    <row r="822" spans="1:4" x14ac:dyDescent="0.25">
      <c r="A822" s="13">
        <v>7</v>
      </c>
      <c r="B822" t="s">
        <v>338</v>
      </c>
      <c r="C822" t="s">
        <v>323</v>
      </c>
      <c r="D822" t="str">
        <f t="shared" si="12"/>
        <v>7 meses</v>
      </c>
    </row>
    <row r="823" spans="1:4" x14ac:dyDescent="0.25">
      <c r="A823" s="13">
        <v>7</v>
      </c>
      <c r="B823" t="s">
        <v>338</v>
      </c>
      <c r="C823" t="s">
        <v>323</v>
      </c>
      <c r="D823" t="str">
        <f t="shared" si="12"/>
        <v>7 meses</v>
      </c>
    </row>
    <row r="824" spans="1:4" x14ac:dyDescent="0.25">
      <c r="A824" s="13">
        <v>7</v>
      </c>
      <c r="B824" t="s">
        <v>338</v>
      </c>
      <c r="C824" t="s">
        <v>323</v>
      </c>
      <c r="D824" t="str">
        <f t="shared" si="12"/>
        <v>7 meses</v>
      </c>
    </row>
    <row r="825" spans="1:4" x14ac:dyDescent="0.25">
      <c r="A825" s="13">
        <v>7</v>
      </c>
      <c r="B825" t="s">
        <v>338</v>
      </c>
      <c r="C825" t="s">
        <v>323</v>
      </c>
      <c r="D825" t="str">
        <f t="shared" si="12"/>
        <v>7 meses</v>
      </c>
    </row>
    <row r="826" spans="1:4" x14ac:dyDescent="0.25">
      <c r="A826" s="13">
        <v>7</v>
      </c>
      <c r="B826" t="s">
        <v>338</v>
      </c>
      <c r="C826" t="s">
        <v>323</v>
      </c>
      <c r="D826" t="str">
        <f t="shared" si="12"/>
        <v>7 meses</v>
      </c>
    </row>
    <row r="827" spans="1:4" x14ac:dyDescent="0.25">
      <c r="A827" s="13">
        <v>7</v>
      </c>
      <c r="B827" t="s">
        <v>338</v>
      </c>
      <c r="C827" t="s">
        <v>323</v>
      </c>
      <c r="D827" t="str">
        <f t="shared" si="12"/>
        <v>7 meses</v>
      </c>
    </row>
    <row r="828" spans="1:4" x14ac:dyDescent="0.25">
      <c r="A828" s="13">
        <v>7</v>
      </c>
      <c r="B828" t="s">
        <v>338</v>
      </c>
      <c r="C828" t="s">
        <v>323</v>
      </c>
      <c r="D828" t="str">
        <f t="shared" si="12"/>
        <v>7 meses</v>
      </c>
    </row>
    <row r="829" spans="1:4" x14ac:dyDescent="0.25">
      <c r="A829" s="13">
        <v>7</v>
      </c>
      <c r="B829" t="s">
        <v>338</v>
      </c>
      <c r="C829" t="s">
        <v>323</v>
      </c>
      <c r="D829" t="str">
        <f t="shared" si="12"/>
        <v>7 meses</v>
      </c>
    </row>
    <row r="830" spans="1:4" x14ac:dyDescent="0.25">
      <c r="A830" s="13">
        <v>7</v>
      </c>
      <c r="B830" t="s">
        <v>338</v>
      </c>
      <c r="C830" t="s">
        <v>323</v>
      </c>
      <c r="D830" t="str">
        <f t="shared" si="12"/>
        <v>7 meses</v>
      </c>
    </row>
    <row r="831" spans="1:4" x14ac:dyDescent="0.25">
      <c r="A831" s="13">
        <v>7</v>
      </c>
      <c r="B831" t="s">
        <v>338</v>
      </c>
      <c r="C831" t="s">
        <v>323</v>
      </c>
      <c r="D831" t="str">
        <f t="shared" si="12"/>
        <v>7 meses</v>
      </c>
    </row>
    <row r="832" spans="1:4" x14ac:dyDescent="0.25">
      <c r="A832" s="13">
        <v>7</v>
      </c>
      <c r="B832" t="s">
        <v>338</v>
      </c>
      <c r="C832" t="s">
        <v>323</v>
      </c>
      <c r="D832" t="str">
        <f t="shared" si="12"/>
        <v>7 meses</v>
      </c>
    </row>
    <row r="833" spans="1:4" x14ac:dyDescent="0.25">
      <c r="A833" s="13">
        <v>7</v>
      </c>
      <c r="B833" t="s">
        <v>338</v>
      </c>
      <c r="C833" t="s">
        <v>323</v>
      </c>
      <c r="D833" t="str">
        <f t="shared" si="12"/>
        <v>7 meses</v>
      </c>
    </row>
    <row r="834" spans="1:4" x14ac:dyDescent="0.25">
      <c r="A834" s="13">
        <v>7</v>
      </c>
      <c r="B834" t="s">
        <v>338</v>
      </c>
      <c r="C834" t="s">
        <v>323</v>
      </c>
      <c r="D834" t="str">
        <f t="shared" si="12"/>
        <v>7 meses</v>
      </c>
    </row>
    <row r="835" spans="1:4" x14ac:dyDescent="0.25">
      <c r="A835" s="13">
        <v>7</v>
      </c>
      <c r="B835" t="s">
        <v>338</v>
      </c>
      <c r="C835" t="s">
        <v>323</v>
      </c>
      <c r="D835" t="str">
        <f t="shared" ref="D835:D898" si="13">CONCATENATE(A835,C835,B835)</f>
        <v>7 meses</v>
      </c>
    </row>
    <row r="836" spans="1:4" x14ac:dyDescent="0.25">
      <c r="A836" s="13">
        <v>7</v>
      </c>
      <c r="B836" t="s">
        <v>338</v>
      </c>
      <c r="C836" t="s">
        <v>323</v>
      </c>
      <c r="D836" t="str">
        <f t="shared" si="13"/>
        <v>7 meses</v>
      </c>
    </row>
    <row r="837" spans="1:4" x14ac:dyDescent="0.25">
      <c r="A837" s="13">
        <v>7</v>
      </c>
      <c r="B837" t="s">
        <v>338</v>
      </c>
      <c r="C837" t="s">
        <v>323</v>
      </c>
      <c r="D837" t="str">
        <f t="shared" si="13"/>
        <v>7 meses</v>
      </c>
    </row>
    <row r="838" spans="1:4" x14ac:dyDescent="0.25">
      <c r="A838" s="13">
        <v>7</v>
      </c>
      <c r="B838" t="s">
        <v>338</v>
      </c>
      <c r="C838" t="s">
        <v>323</v>
      </c>
      <c r="D838" t="str">
        <f t="shared" si="13"/>
        <v>7 meses</v>
      </c>
    </row>
    <row r="839" spans="1:4" x14ac:dyDescent="0.25">
      <c r="A839" s="13">
        <v>7</v>
      </c>
      <c r="B839" t="s">
        <v>338</v>
      </c>
      <c r="C839" t="s">
        <v>323</v>
      </c>
      <c r="D839" t="str">
        <f t="shared" si="13"/>
        <v>7 meses</v>
      </c>
    </row>
    <row r="840" spans="1:4" x14ac:dyDescent="0.25">
      <c r="A840" s="13">
        <v>7</v>
      </c>
      <c r="B840" t="s">
        <v>338</v>
      </c>
      <c r="C840" t="s">
        <v>323</v>
      </c>
      <c r="D840" t="str">
        <f t="shared" si="13"/>
        <v>7 meses</v>
      </c>
    </row>
    <row r="841" spans="1:4" x14ac:dyDescent="0.25">
      <c r="A841" s="13">
        <v>7</v>
      </c>
      <c r="B841" t="s">
        <v>338</v>
      </c>
      <c r="C841" t="s">
        <v>323</v>
      </c>
      <c r="D841" t="str">
        <f t="shared" si="13"/>
        <v>7 meses</v>
      </c>
    </row>
    <row r="842" spans="1:4" x14ac:dyDescent="0.25">
      <c r="A842" s="13">
        <v>7</v>
      </c>
      <c r="B842" t="s">
        <v>338</v>
      </c>
      <c r="C842" t="s">
        <v>323</v>
      </c>
      <c r="D842" t="str">
        <f t="shared" si="13"/>
        <v>7 meses</v>
      </c>
    </row>
    <row r="843" spans="1:4" x14ac:dyDescent="0.25">
      <c r="A843" s="13">
        <v>7</v>
      </c>
      <c r="B843" t="s">
        <v>338</v>
      </c>
      <c r="C843" t="s">
        <v>323</v>
      </c>
      <c r="D843" t="str">
        <f t="shared" si="13"/>
        <v>7 meses</v>
      </c>
    </row>
    <row r="844" spans="1:4" x14ac:dyDescent="0.25">
      <c r="A844" s="13">
        <v>7</v>
      </c>
      <c r="B844" t="s">
        <v>338</v>
      </c>
      <c r="C844" t="s">
        <v>323</v>
      </c>
      <c r="D844" t="str">
        <f t="shared" si="13"/>
        <v>7 meses</v>
      </c>
    </row>
    <row r="845" spans="1:4" x14ac:dyDescent="0.25">
      <c r="A845" s="13">
        <v>7</v>
      </c>
      <c r="B845" t="s">
        <v>338</v>
      </c>
      <c r="C845" t="s">
        <v>323</v>
      </c>
      <c r="D845" t="str">
        <f t="shared" si="13"/>
        <v>7 meses</v>
      </c>
    </row>
    <row r="846" spans="1:4" x14ac:dyDescent="0.25">
      <c r="A846" s="13">
        <v>7</v>
      </c>
      <c r="B846" t="s">
        <v>338</v>
      </c>
      <c r="C846" t="s">
        <v>323</v>
      </c>
      <c r="D846" t="str">
        <f t="shared" si="13"/>
        <v>7 meses</v>
      </c>
    </row>
    <row r="847" spans="1:4" x14ac:dyDescent="0.25">
      <c r="A847" s="13">
        <v>7</v>
      </c>
      <c r="B847" t="s">
        <v>338</v>
      </c>
      <c r="C847" t="s">
        <v>323</v>
      </c>
      <c r="D847" t="str">
        <f t="shared" si="13"/>
        <v>7 meses</v>
      </c>
    </row>
    <row r="848" spans="1:4" x14ac:dyDescent="0.25">
      <c r="A848" s="13">
        <v>7</v>
      </c>
      <c r="B848" t="s">
        <v>338</v>
      </c>
      <c r="C848" t="s">
        <v>323</v>
      </c>
      <c r="D848" t="str">
        <f t="shared" si="13"/>
        <v>7 meses</v>
      </c>
    </row>
    <row r="849" spans="1:4" x14ac:dyDescent="0.25">
      <c r="A849" s="13">
        <v>7</v>
      </c>
      <c r="B849" t="s">
        <v>338</v>
      </c>
      <c r="C849" t="s">
        <v>323</v>
      </c>
      <c r="D849" t="str">
        <f t="shared" si="13"/>
        <v>7 meses</v>
      </c>
    </row>
    <row r="850" spans="1:4" x14ac:dyDescent="0.25">
      <c r="A850" s="13">
        <v>7</v>
      </c>
      <c r="B850" t="s">
        <v>338</v>
      </c>
      <c r="C850" t="s">
        <v>323</v>
      </c>
      <c r="D850" t="str">
        <f t="shared" si="13"/>
        <v>7 meses</v>
      </c>
    </row>
    <row r="851" spans="1:4" x14ac:dyDescent="0.25">
      <c r="A851" s="13">
        <v>7</v>
      </c>
      <c r="B851" t="s">
        <v>338</v>
      </c>
      <c r="C851" t="s">
        <v>323</v>
      </c>
      <c r="D851" t="str">
        <f t="shared" si="13"/>
        <v>7 meses</v>
      </c>
    </row>
    <row r="852" spans="1:4" x14ac:dyDescent="0.25">
      <c r="A852" s="13">
        <v>7</v>
      </c>
      <c r="B852" t="s">
        <v>338</v>
      </c>
      <c r="C852" t="s">
        <v>323</v>
      </c>
      <c r="D852" t="str">
        <f t="shared" si="13"/>
        <v>7 meses</v>
      </c>
    </row>
    <row r="853" spans="1:4" x14ac:dyDescent="0.25">
      <c r="A853" s="13">
        <v>7</v>
      </c>
      <c r="B853" t="s">
        <v>338</v>
      </c>
      <c r="C853" t="s">
        <v>323</v>
      </c>
      <c r="D853" t="str">
        <f t="shared" si="13"/>
        <v>7 meses</v>
      </c>
    </row>
    <row r="854" spans="1:4" x14ac:dyDescent="0.25">
      <c r="A854" s="13">
        <v>7</v>
      </c>
      <c r="B854" t="s">
        <v>338</v>
      </c>
      <c r="C854" t="s">
        <v>323</v>
      </c>
      <c r="D854" t="str">
        <f t="shared" si="13"/>
        <v>7 meses</v>
      </c>
    </row>
    <row r="855" spans="1:4" x14ac:dyDescent="0.25">
      <c r="A855" s="13">
        <v>7</v>
      </c>
      <c r="B855" t="s">
        <v>338</v>
      </c>
      <c r="C855" t="s">
        <v>323</v>
      </c>
      <c r="D855" t="str">
        <f t="shared" si="13"/>
        <v>7 meses</v>
      </c>
    </row>
    <row r="856" spans="1:4" x14ac:dyDescent="0.25">
      <c r="A856" s="13">
        <v>7</v>
      </c>
      <c r="B856" t="s">
        <v>338</v>
      </c>
      <c r="C856" t="s">
        <v>323</v>
      </c>
      <c r="D856" t="str">
        <f t="shared" si="13"/>
        <v>7 meses</v>
      </c>
    </row>
    <row r="857" spans="1:4" x14ac:dyDescent="0.25">
      <c r="A857" s="13">
        <v>7</v>
      </c>
      <c r="B857" t="s">
        <v>338</v>
      </c>
      <c r="C857" t="s">
        <v>323</v>
      </c>
      <c r="D857" t="str">
        <f t="shared" si="13"/>
        <v>7 meses</v>
      </c>
    </row>
    <row r="858" spans="1:4" x14ac:dyDescent="0.25">
      <c r="A858" s="13">
        <v>7</v>
      </c>
      <c r="B858" t="s">
        <v>338</v>
      </c>
      <c r="C858" t="s">
        <v>323</v>
      </c>
      <c r="D858" t="str">
        <f t="shared" si="13"/>
        <v>7 meses</v>
      </c>
    </row>
    <row r="859" spans="1:4" x14ac:dyDescent="0.25">
      <c r="A859" s="13">
        <v>7</v>
      </c>
      <c r="B859" t="s">
        <v>338</v>
      </c>
      <c r="C859" t="s">
        <v>323</v>
      </c>
      <c r="D859" t="str">
        <f t="shared" si="13"/>
        <v>7 meses</v>
      </c>
    </row>
    <row r="860" spans="1:4" x14ac:dyDescent="0.25">
      <c r="A860" s="13">
        <v>7</v>
      </c>
      <c r="B860" t="s">
        <v>338</v>
      </c>
      <c r="C860" t="s">
        <v>323</v>
      </c>
      <c r="D860" t="str">
        <f t="shared" si="13"/>
        <v>7 meses</v>
      </c>
    </row>
    <row r="861" spans="1:4" x14ac:dyDescent="0.25">
      <c r="A861" s="13">
        <v>7</v>
      </c>
      <c r="B861" t="s">
        <v>338</v>
      </c>
      <c r="C861" t="s">
        <v>323</v>
      </c>
      <c r="D861" t="str">
        <f t="shared" si="13"/>
        <v>7 meses</v>
      </c>
    </row>
    <row r="862" spans="1:4" x14ac:dyDescent="0.25">
      <c r="A862" s="13">
        <v>7</v>
      </c>
      <c r="B862" t="s">
        <v>338</v>
      </c>
      <c r="C862" t="s">
        <v>323</v>
      </c>
      <c r="D862" t="str">
        <f t="shared" si="13"/>
        <v>7 meses</v>
      </c>
    </row>
    <row r="863" spans="1:4" x14ac:dyDescent="0.25">
      <c r="A863" s="13">
        <v>7</v>
      </c>
      <c r="B863" t="s">
        <v>338</v>
      </c>
      <c r="C863" t="s">
        <v>323</v>
      </c>
      <c r="D863" t="str">
        <f t="shared" si="13"/>
        <v>7 meses</v>
      </c>
    </row>
    <row r="864" spans="1:4" x14ac:dyDescent="0.25">
      <c r="A864" s="13">
        <v>7</v>
      </c>
      <c r="B864" t="s">
        <v>338</v>
      </c>
      <c r="C864" t="s">
        <v>323</v>
      </c>
      <c r="D864" t="str">
        <f t="shared" si="13"/>
        <v>7 meses</v>
      </c>
    </row>
    <row r="865" spans="1:4" x14ac:dyDescent="0.25">
      <c r="A865" s="13">
        <v>7</v>
      </c>
      <c r="B865" t="s">
        <v>338</v>
      </c>
      <c r="C865" t="s">
        <v>323</v>
      </c>
      <c r="D865" t="str">
        <f t="shared" si="13"/>
        <v>7 meses</v>
      </c>
    </row>
    <row r="866" spans="1:4" x14ac:dyDescent="0.25">
      <c r="A866" s="13">
        <v>7</v>
      </c>
      <c r="B866" t="s">
        <v>338</v>
      </c>
      <c r="C866" t="s">
        <v>323</v>
      </c>
      <c r="D866" t="str">
        <f t="shared" si="13"/>
        <v>7 meses</v>
      </c>
    </row>
    <row r="867" spans="1:4" x14ac:dyDescent="0.25">
      <c r="A867" s="13">
        <v>7</v>
      </c>
      <c r="B867" t="s">
        <v>338</v>
      </c>
      <c r="C867" t="s">
        <v>323</v>
      </c>
      <c r="D867" t="str">
        <f t="shared" si="13"/>
        <v>7 meses</v>
      </c>
    </row>
    <row r="868" spans="1:4" x14ac:dyDescent="0.25">
      <c r="A868" s="13">
        <v>7</v>
      </c>
      <c r="B868" t="s">
        <v>338</v>
      </c>
      <c r="C868" t="s">
        <v>323</v>
      </c>
      <c r="D868" t="str">
        <f t="shared" si="13"/>
        <v>7 meses</v>
      </c>
    </row>
    <row r="869" spans="1:4" x14ac:dyDescent="0.25">
      <c r="A869" s="13">
        <v>7</v>
      </c>
      <c r="B869" t="s">
        <v>338</v>
      </c>
      <c r="C869" t="s">
        <v>323</v>
      </c>
      <c r="D869" t="str">
        <f t="shared" si="13"/>
        <v>7 meses</v>
      </c>
    </row>
    <row r="870" spans="1:4" x14ac:dyDescent="0.25">
      <c r="A870" s="13">
        <v>7</v>
      </c>
      <c r="B870" t="s">
        <v>338</v>
      </c>
      <c r="C870" t="s">
        <v>323</v>
      </c>
      <c r="D870" t="str">
        <f t="shared" si="13"/>
        <v>7 meses</v>
      </c>
    </row>
    <row r="871" spans="1:4" x14ac:dyDescent="0.25">
      <c r="A871" s="13">
        <v>7</v>
      </c>
      <c r="B871" t="s">
        <v>338</v>
      </c>
      <c r="C871" t="s">
        <v>323</v>
      </c>
      <c r="D871" t="str">
        <f t="shared" si="13"/>
        <v>7 meses</v>
      </c>
    </row>
    <row r="872" spans="1:4" x14ac:dyDescent="0.25">
      <c r="A872" s="13">
        <v>7</v>
      </c>
      <c r="B872" t="s">
        <v>338</v>
      </c>
      <c r="C872" t="s">
        <v>323</v>
      </c>
      <c r="D872" t="str">
        <f t="shared" si="13"/>
        <v>7 meses</v>
      </c>
    </row>
    <row r="873" spans="1:4" x14ac:dyDescent="0.25">
      <c r="A873" s="13">
        <v>7</v>
      </c>
      <c r="B873" t="s">
        <v>338</v>
      </c>
      <c r="C873" t="s">
        <v>323</v>
      </c>
      <c r="D873" t="str">
        <f t="shared" si="13"/>
        <v>7 meses</v>
      </c>
    </row>
    <row r="874" spans="1:4" x14ac:dyDescent="0.25">
      <c r="A874" s="13">
        <v>7</v>
      </c>
      <c r="B874" t="s">
        <v>338</v>
      </c>
      <c r="C874" t="s">
        <v>323</v>
      </c>
      <c r="D874" t="str">
        <f t="shared" si="13"/>
        <v>7 meses</v>
      </c>
    </row>
    <row r="875" spans="1:4" x14ac:dyDescent="0.25">
      <c r="A875" s="13">
        <v>7</v>
      </c>
      <c r="B875" t="s">
        <v>338</v>
      </c>
      <c r="C875" t="s">
        <v>323</v>
      </c>
      <c r="D875" t="str">
        <f t="shared" si="13"/>
        <v>7 meses</v>
      </c>
    </row>
    <row r="876" spans="1:4" x14ac:dyDescent="0.25">
      <c r="A876" s="13">
        <v>7</v>
      </c>
      <c r="B876" t="s">
        <v>338</v>
      </c>
      <c r="C876" t="s">
        <v>323</v>
      </c>
      <c r="D876" t="str">
        <f t="shared" si="13"/>
        <v>7 meses</v>
      </c>
    </row>
    <row r="877" spans="1:4" x14ac:dyDescent="0.25">
      <c r="A877" s="13">
        <v>7</v>
      </c>
      <c r="B877" t="s">
        <v>338</v>
      </c>
      <c r="C877" t="s">
        <v>323</v>
      </c>
      <c r="D877" t="str">
        <f t="shared" si="13"/>
        <v>7 meses</v>
      </c>
    </row>
    <row r="878" spans="1:4" x14ac:dyDescent="0.25">
      <c r="A878" s="13">
        <v>7</v>
      </c>
      <c r="B878" t="s">
        <v>338</v>
      </c>
      <c r="C878" t="s">
        <v>323</v>
      </c>
      <c r="D878" t="str">
        <f t="shared" si="13"/>
        <v>7 meses</v>
      </c>
    </row>
    <row r="879" spans="1:4" x14ac:dyDescent="0.25">
      <c r="A879" s="13">
        <v>7</v>
      </c>
      <c r="B879" t="s">
        <v>338</v>
      </c>
      <c r="C879" t="s">
        <v>323</v>
      </c>
      <c r="D879" t="str">
        <f t="shared" si="13"/>
        <v>7 meses</v>
      </c>
    </row>
    <row r="880" spans="1:4" x14ac:dyDescent="0.25">
      <c r="A880" s="13">
        <v>7</v>
      </c>
      <c r="B880" t="s">
        <v>338</v>
      </c>
      <c r="C880" t="s">
        <v>323</v>
      </c>
      <c r="D880" t="str">
        <f t="shared" si="13"/>
        <v>7 meses</v>
      </c>
    </row>
    <row r="881" spans="1:4" x14ac:dyDescent="0.25">
      <c r="A881" s="13">
        <v>7</v>
      </c>
      <c r="B881" t="s">
        <v>338</v>
      </c>
      <c r="C881" t="s">
        <v>323</v>
      </c>
      <c r="D881" t="str">
        <f t="shared" si="13"/>
        <v>7 meses</v>
      </c>
    </row>
    <row r="882" spans="1:4" x14ac:dyDescent="0.25">
      <c r="A882" s="13">
        <v>7</v>
      </c>
      <c r="B882" t="s">
        <v>338</v>
      </c>
      <c r="C882" t="s">
        <v>323</v>
      </c>
      <c r="D882" t="str">
        <f t="shared" si="13"/>
        <v>7 meses</v>
      </c>
    </row>
    <row r="883" spans="1:4" x14ac:dyDescent="0.25">
      <c r="A883" s="13">
        <v>7</v>
      </c>
      <c r="B883" t="s">
        <v>338</v>
      </c>
      <c r="C883" t="s">
        <v>323</v>
      </c>
      <c r="D883" t="str">
        <f t="shared" si="13"/>
        <v>7 meses</v>
      </c>
    </row>
    <row r="884" spans="1:4" x14ac:dyDescent="0.25">
      <c r="A884" s="13">
        <v>7</v>
      </c>
      <c r="B884" t="s">
        <v>338</v>
      </c>
      <c r="C884" t="s">
        <v>323</v>
      </c>
      <c r="D884" t="str">
        <f t="shared" si="13"/>
        <v>7 meses</v>
      </c>
    </row>
    <row r="885" spans="1:4" x14ac:dyDescent="0.25">
      <c r="A885" s="13">
        <v>7</v>
      </c>
      <c r="B885" t="s">
        <v>338</v>
      </c>
      <c r="C885" t="s">
        <v>323</v>
      </c>
      <c r="D885" t="str">
        <f t="shared" si="13"/>
        <v>7 meses</v>
      </c>
    </row>
    <row r="886" spans="1:4" x14ac:dyDescent="0.25">
      <c r="A886" s="13">
        <v>7</v>
      </c>
      <c r="B886" t="s">
        <v>338</v>
      </c>
      <c r="C886" t="s">
        <v>323</v>
      </c>
      <c r="D886" t="str">
        <f t="shared" si="13"/>
        <v>7 meses</v>
      </c>
    </row>
    <row r="887" spans="1:4" x14ac:dyDescent="0.25">
      <c r="A887" s="13">
        <v>7</v>
      </c>
      <c r="B887" t="s">
        <v>338</v>
      </c>
      <c r="C887" t="s">
        <v>323</v>
      </c>
      <c r="D887" t="str">
        <f t="shared" si="13"/>
        <v>7 meses</v>
      </c>
    </row>
    <row r="888" spans="1:4" x14ac:dyDescent="0.25">
      <c r="A888" s="13">
        <v>7</v>
      </c>
      <c r="B888" t="s">
        <v>338</v>
      </c>
      <c r="C888" t="s">
        <v>323</v>
      </c>
      <c r="D888" t="str">
        <f t="shared" si="13"/>
        <v>7 meses</v>
      </c>
    </row>
    <row r="889" spans="1:4" x14ac:dyDescent="0.25">
      <c r="A889" s="13">
        <v>7</v>
      </c>
      <c r="B889" t="s">
        <v>338</v>
      </c>
      <c r="C889" t="s">
        <v>323</v>
      </c>
      <c r="D889" t="str">
        <f t="shared" si="13"/>
        <v>7 meses</v>
      </c>
    </row>
    <row r="890" spans="1:4" x14ac:dyDescent="0.25">
      <c r="A890" s="13">
        <v>7</v>
      </c>
      <c r="B890" t="s">
        <v>338</v>
      </c>
      <c r="C890" t="s">
        <v>323</v>
      </c>
      <c r="D890" t="str">
        <f t="shared" si="13"/>
        <v>7 meses</v>
      </c>
    </row>
    <row r="891" spans="1:4" x14ac:dyDescent="0.25">
      <c r="A891" s="13">
        <v>7</v>
      </c>
      <c r="B891" t="s">
        <v>338</v>
      </c>
      <c r="C891" t="s">
        <v>323</v>
      </c>
      <c r="D891" t="str">
        <f t="shared" si="13"/>
        <v>7 meses</v>
      </c>
    </row>
    <row r="892" spans="1:4" x14ac:dyDescent="0.25">
      <c r="A892" s="13">
        <v>7</v>
      </c>
      <c r="B892" t="s">
        <v>338</v>
      </c>
      <c r="C892" t="s">
        <v>323</v>
      </c>
      <c r="D892" t="str">
        <f t="shared" si="13"/>
        <v>7 meses</v>
      </c>
    </row>
    <row r="893" spans="1:4" x14ac:dyDescent="0.25">
      <c r="A893" s="13">
        <v>7</v>
      </c>
      <c r="B893" t="s">
        <v>338</v>
      </c>
      <c r="C893" t="s">
        <v>323</v>
      </c>
      <c r="D893" t="str">
        <f t="shared" si="13"/>
        <v>7 meses</v>
      </c>
    </row>
    <row r="894" spans="1:4" x14ac:dyDescent="0.25">
      <c r="A894" s="13">
        <v>7</v>
      </c>
      <c r="B894" t="s">
        <v>338</v>
      </c>
      <c r="C894" t="s">
        <v>323</v>
      </c>
      <c r="D894" t="str">
        <f t="shared" si="13"/>
        <v>7 meses</v>
      </c>
    </row>
    <row r="895" spans="1:4" x14ac:dyDescent="0.25">
      <c r="A895" s="13">
        <v>7</v>
      </c>
      <c r="B895" t="s">
        <v>338</v>
      </c>
      <c r="C895" t="s">
        <v>323</v>
      </c>
      <c r="D895" t="str">
        <f t="shared" si="13"/>
        <v>7 meses</v>
      </c>
    </row>
    <row r="896" spans="1:4" x14ac:dyDescent="0.25">
      <c r="A896" s="13">
        <v>7</v>
      </c>
      <c r="B896" t="s">
        <v>338</v>
      </c>
      <c r="C896" t="s">
        <v>323</v>
      </c>
      <c r="D896" t="str">
        <f t="shared" si="13"/>
        <v>7 meses</v>
      </c>
    </row>
    <row r="897" spans="1:4" x14ac:dyDescent="0.25">
      <c r="A897" s="13">
        <v>7</v>
      </c>
      <c r="B897" t="s">
        <v>338</v>
      </c>
      <c r="C897" t="s">
        <v>323</v>
      </c>
      <c r="D897" t="str">
        <f t="shared" si="13"/>
        <v>7 meses</v>
      </c>
    </row>
    <row r="898" spans="1:4" x14ac:dyDescent="0.25">
      <c r="A898" s="13">
        <v>7</v>
      </c>
      <c r="B898" t="s">
        <v>338</v>
      </c>
      <c r="C898" t="s">
        <v>323</v>
      </c>
      <c r="D898" t="str">
        <f t="shared" si="13"/>
        <v>7 meses</v>
      </c>
    </row>
    <row r="899" spans="1:4" x14ac:dyDescent="0.25">
      <c r="A899" s="13">
        <v>7</v>
      </c>
      <c r="B899" t="s">
        <v>338</v>
      </c>
      <c r="C899" t="s">
        <v>323</v>
      </c>
      <c r="D899" t="str">
        <f t="shared" ref="D899:D962" si="14">CONCATENATE(A899,C899,B899)</f>
        <v>7 meses</v>
      </c>
    </row>
    <row r="900" spans="1:4" x14ac:dyDescent="0.25">
      <c r="A900" s="13">
        <v>7</v>
      </c>
      <c r="B900" t="s">
        <v>338</v>
      </c>
      <c r="C900" t="s">
        <v>323</v>
      </c>
      <c r="D900" t="str">
        <f t="shared" si="14"/>
        <v>7 meses</v>
      </c>
    </row>
    <row r="901" spans="1:4" x14ac:dyDescent="0.25">
      <c r="A901" s="13">
        <v>7</v>
      </c>
      <c r="B901" t="s">
        <v>338</v>
      </c>
      <c r="C901" t="s">
        <v>323</v>
      </c>
      <c r="D901" t="str">
        <f t="shared" si="14"/>
        <v>7 meses</v>
      </c>
    </row>
    <row r="902" spans="1:4" x14ac:dyDescent="0.25">
      <c r="A902" s="13">
        <v>6</v>
      </c>
      <c r="B902" t="s">
        <v>338</v>
      </c>
      <c r="C902" t="s">
        <v>323</v>
      </c>
      <c r="D902" t="str">
        <f t="shared" si="14"/>
        <v>6 meses</v>
      </c>
    </row>
    <row r="903" spans="1:4" x14ac:dyDescent="0.25">
      <c r="A903" s="13">
        <v>8</v>
      </c>
      <c r="B903" t="s">
        <v>338</v>
      </c>
      <c r="C903" t="s">
        <v>323</v>
      </c>
      <c r="D903" t="str">
        <f t="shared" si="14"/>
        <v>8 meses</v>
      </c>
    </row>
    <row r="904" spans="1:4" x14ac:dyDescent="0.25">
      <c r="A904" s="13">
        <v>5</v>
      </c>
      <c r="B904" t="s">
        <v>338</v>
      </c>
      <c r="C904" t="s">
        <v>323</v>
      </c>
      <c r="D904" t="str">
        <f t="shared" si="14"/>
        <v>5 meses</v>
      </c>
    </row>
    <row r="905" spans="1:4" x14ac:dyDescent="0.25">
      <c r="A905" s="13">
        <v>5</v>
      </c>
      <c r="B905" t="s">
        <v>338</v>
      </c>
      <c r="C905" t="s">
        <v>323</v>
      </c>
      <c r="D905" t="str">
        <f t="shared" si="14"/>
        <v>5 meses</v>
      </c>
    </row>
    <row r="906" spans="1:4" x14ac:dyDescent="0.25">
      <c r="A906" s="13">
        <v>6</v>
      </c>
      <c r="B906" t="s">
        <v>338</v>
      </c>
      <c r="C906" t="s">
        <v>323</v>
      </c>
      <c r="D906" t="str">
        <f t="shared" si="14"/>
        <v>6 meses</v>
      </c>
    </row>
    <row r="907" spans="1:4" x14ac:dyDescent="0.25">
      <c r="A907" s="13">
        <v>6</v>
      </c>
      <c r="B907" t="s">
        <v>338</v>
      </c>
      <c r="C907" t="s">
        <v>323</v>
      </c>
      <c r="D907" t="str">
        <f t="shared" si="14"/>
        <v>6 meses</v>
      </c>
    </row>
    <row r="908" spans="1:4" x14ac:dyDescent="0.25">
      <c r="A908" s="13">
        <v>13</v>
      </c>
      <c r="B908" t="s">
        <v>338</v>
      </c>
      <c r="C908" t="s">
        <v>323</v>
      </c>
      <c r="D908" t="str">
        <f t="shared" si="14"/>
        <v>13 meses</v>
      </c>
    </row>
    <row r="909" spans="1:4" x14ac:dyDescent="0.25">
      <c r="A909" s="13">
        <v>13</v>
      </c>
      <c r="B909" t="s">
        <v>338</v>
      </c>
      <c r="C909" t="s">
        <v>323</v>
      </c>
      <c r="D909" t="str">
        <f t="shared" si="14"/>
        <v>13 meses</v>
      </c>
    </row>
    <row r="910" spans="1:4" x14ac:dyDescent="0.25">
      <c r="A910" s="13">
        <v>13</v>
      </c>
      <c r="B910" t="s">
        <v>338</v>
      </c>
      <c r="C910" t="s">
        <v>323</v>
      </c>
      <c r="D910" t="str">
        <f t="shared" si="14"/>
        <v>13 meses</v>
      </c>
    </row>
    <row r="911" spans="1:4" x14ac:dyDescent="0.25">
      <c r="A911" s="13">
        <v>13</v>
      </c>
      <c r="B911" t="s">
        <v>338</v>
      </c>
      <c r="C911" t="s">
        <v>323</v>
      </c>
      <c r="D911" t="str">
        <f t="shared" si="14"/>
        <v>13 meses</v>
      </c>
    </row>
    <row r="912" spans="1:4" x14ac:dyDescent="0.25">
      <c r="A912" s="13">
        <v>13</v>
      </c>
      <c r="B912" t="s">
        <v>338</v>
      </c>
      <c r="C912" t="s">
        <v>323</v>
      </c>
      <c r="D912" t="str">
        <f t="shared" si="14"/>
        <v>13 meses</v>
      </c>
    </row>
    <row r="913" spans="1:4" x14ac:dyDescent="0.25">
      <c r="A913" s="13">
        <v>13</v>
      </c>
      <c r="B913" t="s">
        <v>338</v>
      </c>
      <c r="C913" t="s">
        <v>323</v>
      </c>
      <c r="D913" t="str">
        <f t="shared" si="14"/>
        <v>13 meses</v>
      </c>
    </row>
    <row r="914" spans="1:4" x14ac:dyDescent="0.25">
      <c r="A914" s="13">
        <v>13</v>
      </c>
      <c r="B914" t="s">
        <v>338</v>
      </c>
      <c r="C914" t="s">
        <v>323</v>
      </c>
      <c r="D914" t="str">
        <f t="shared" si="14"/>
        <v>13 meses</v>
      </c>
    </row>
    <row r="915" spans="1:4" x14ac:dyDescent="0.25">
      <c r="A915" s="13">
        <v>13</v>
      </c>
      <c r="B915" t="s">
        <v>338</v>
      </c>
      <c r="C915" t="s">
        <v>323</v>
      </c>
      <c r="D915" t="str">
        <f t="shared" si="14"/>
        <v>13 meses</v>
      </c>
    </row>
    <row r="916" spans="1:4" x14ac:dyDescent="0.25">
      <c r="A916" s="13">
        <v>13</v>
      </c>
      <c r="B916" t="s">
        <v>338</v>
      </c>
      <c r="C916" t="s">
        <v>323</v>
      </c>
      <c r="D916" t="str">
        <f t="shared" si="14"/>
        <v>13 meses</v>
      </c>
    </row>
    <row r="917" spans="1:4" x14ac:dyDescent="0.25">
      <c r="A917" s="13">
        <v>13</v>
      </c>
      <c r="B917" t="s">
        <v>338</v>
      </c>
      <c r="C917" t="s">
        <v>323</v>
      </c>
      <c r="D917" t="str">
        <f t="shared" si="14"/>
        <v>13 meses</v>
      </c>
    </row>
    <row r="918" spans="1:4" x14ac:dyDescent="0.25">
      <c r="A918" s="13">
        <v>13</v>
      </c>
      <c r="B918" t="s">
        <v>338</v>
      </c>
      <c r="C918" t="s">
        <v>323</v>
      </c>
      <c r="D918" t="str">
        <f t="shared" si="14"/>
        <v>13 meses</v>
      </c>
    </row>
    <row r="919" spans="1:4" x14ac:dyDescent="0.25">
      <c r="A919" s="13">
        <v>13</v>
      </c>
      <c r="B919" t="s">
        <v>338</v>
      </c>
      <c r="C919" t="s">
        <v>323</v>
      </c>
      <c r="D919" t="str">
        <f t="shared" si="14"/>
        <v>13 meses</v>
      </c>
    </row>
    <row r="920" spans="1:4" x14ac:dyDescent="0.25">
      <c r="A920" s="13">
        <v>13</v>
      </c>
      <c r="B920" t="s">
        <v>338</v>
      </c>
      <c r="C920" t="s">
        <v>323</v>
      </c>
      <c r="D920" t="str">
        <f t="shared" si="14"/>
        <v>13 meses</v>
      </c>
    </row>
    <row r="921" spans="1:4" x14ac:dyDescent="0.25">
      <c r="A921" s="13">
        <v>11</v>
      </c>
      <c r="B921" t="s">
        <v>338</v>
      </c>
      <c r="C921" t="s">
        <v>323</v>
      </c>
      <c r="D921" t="str">
        <f t="shared" si="14"/>
        <v>11 meses</v>
      </c>
    </row>
    <row r="922" spans="1:4" x14ac:dyDescent="0.25">
      <c r="A922" s="13">
        <v>13</v>
      </c>
      <c r="B922" t="s">
        <v>338</v>
      </c>
      <c r="C922" t="s">
        <v>323</v>
      </c>
      <c r="D922" t="str">
        <f t="shared" si="14"/>
        <v>13 meses</v>
      </c>
    </row>
    <row r="923" spans="1:4" x14ac:dyDescent="0.25">
      <c r="A923" s="13">
        <v>13</v>
      </c>
      <c r="B923" t="s">
        <v>338</v>
      </c>
      <c r="C923" t="s">
        <v>323</v>
      </c>
      <c r="D923" t="str">
        <f t="shared" si="14"/>
        <v>13 meses</v>
      </c>
    </row>
    <row r="924" spans="1:4" x14ac:dyDescent="0.25">
      <c r="A924" s="13">
        <v>13</v>
      </c>
      <c r="B924" t="s">
        <v>338</v>
      </c>
      <c r="C924" t="s">
        <v>323</v>
      </c>
      <c r="D924" t="str">
        <f t="shared" si="14"/>
        <v>13 meses</v>
      </c>
    </row>
    <row r="925" spans="1:4" x14ac:dyDescent="0.25">
      <c r="A925" s="13">
        <v>13</v>
      </c>
      <c r="B925" t="s">
        <v>338</v>
      </c>
      <c r="C925" t="s">
        <v>323</v>
      </c>
      <c r="D925" t="str">
        <f t="shared" si="14"/>
        <v>13 meses</v>
      </c>
    </row>
    <row r="926" spans="1:4" x14ac:dyDescent="0.25">
      <c r="A926" s="13">
        <v>13</v>
      </c>
      <c r="B926" t="s">
        <v>338</v>
      </c>
      <c r="C926" t="s">
        <v>323</v>
      </c>
      <c r="D926" t="str">
        <f t="shared" si="14"/>
        <v>13 meses</v>
      </c>
    </row>
    <row r="927" spans="1:4" x14ac:dyDescent="0.25">
      <c r="A927" s="13">
        <v>13</v>
      </c>
      <c r="B927" t="s">
        <v>338</v>
      </c>
      <c r="C927" t="s">
        <v>323</v>
      </c>
      <c r="D927" t="str">
        <f t="shared" si="14"/>
        <v>13 meses</v>
      </c>
    </row>
    <row r="928" spans="1:4" x14ac:dyDescent="0.25">
      <c r="A928" s="13">
        <v>13</v>
      </c>
      <c r="B928" t="s">
        <v>338</v>
      </c>
      <c r="C928" t="s">
        <v>323</v>
      </c>
      <c r="D928" t="str">
        <f t="shared" si="14"/>
        <v>13 meses</v>
      </c>
    </row>
    <row r="929" spans="1:4" x14ac:dyDescent="0.25">
      <c r="A929" s="13">
        <v>6</v>
      </c>
      <c r="B929" t="s">
        <v>338</v>
      </c>
      <c r="C929" t="s">
        <v>323</v>
      </c>
      <c r="D929" t="str">
        <f t="shared" si="14"/>
        <v>6 meses</v>
      </c>
    </row>
    <row r="930" spans="1:4" x14ac:dyDescent="0.25">
      <c r="A930" s="13">
        <v>11</v>
      </c>
      <c r="B930" t="s">
        <v>338</v>
      </c>
      <c r="C930" t="s">
        <v>323</v>
      </c>
      <c r="D930" t="str">
        <f t="shared" si="14"/>
        <v>11 meses</v>
      </c>
    </row>
    <row r="931" spans="1:4" x14ac:dyDescent="0.25">
      <c r="A931" s="13">
        <v>11</v>
      </c>
      <c r="B931" t="s">
        <v>338</v>
      </c>
      <c r="C931" t="s">
        <v>323</v>
      </c>
      <c r="D931" t="str">
        <f t="shared" si="14"/>
        <v>11 meses</v>
      </c>
    </row>
    <row r="932" spans="1:4" x14ac:dyDescent="0.25">
      <c r="A932" s="13">
        <v>11</v>
      </c>
      <c r="B932" t="s">
        <v>338</v>
      </c>
      <c r="C932" t="s">
        <v>323</v>
      </c>
      <c r="D932" t="str">
        <f t="shared" si="14"/>
        <v>11 meses</v>
      </c>
    </row>
    <row r="933" spans="1:4" x14ac:dyDescent="0.25">
      <c r="A933" s="13">
        <v>11</v>
      </c>
      <c r="B933" t="s">
        <v>338</v>
      </c>
      <c r="C933" t="s">
        <v>323</v>
      </c>
      <c r="D933" t="str">
        <f t="shared" si="14"/>
        <v>11 meses</v>
      </c>
    </row>
    <row r="934" spans="1:4" x14ac:dyDescent="0.25">
      <c r="A934" s="13">
        <v>11</v>
      </c>
      <c r="B934" t="s">
        <v>338</v>
      </c>
      <c r="C934" t="s">
        <v>323</v>
      </c>
      <c r="D934" t="str">
        <f t="shared" si="14"/>
        <v>11 meses</v>
      </c>
    </row>
    <row r="935" spans="1:4" x14ac:dyDescent="0.25">
      <c r="A935" s="13">
        <v>11</v>
      </c>
      <c r="B935" t="s">
        <v>338</v>
      </c>
      <c r="C935" t="s">
        <v>323</v>
      </c>
      <c r="D935" t="str">
        <f t="shared" si="14"/>
        <v>11 meses</v>
      </c>
    </row>
    <row r="936" spans="1:4" x14ac:dyDescent="0.25">
      <c r="A936" s="13">
        <v>11</v>
      </c>
      <c r="B936" t="s">
        <v>338</v>
      </c>
      <c r="C936" t="s">
        <v>323</v>
      </c>
      <c r="D936" t="str">
        <f t="shared" si="14"/>
        <v>11 meses</v>
      </c>
    </row>
    <row r="937" spans="1:4" x14ac:dyDescent="0.25">
      <c r="A937" s="13">
        <v>11</v>
      </c>
      <c r="B937" t="s">
        <v>338</v>
      </c>
      <c r="C937" t="s">
        <v>323</v>
      </c>
      <c r="D937" t="str">
        <f t="shared" si="14"/>
        <v>11 meses</v>
      </c>
    </row>
    <row r="938" spans="1:4" x14ac:dyDescent="0.25">
      <c r="A938" s="13">
        <v>11</v>
      </c>
      <c r="B938" t="s">
        <v>338</v>
      </c>
      <c r="C938" t="s">
        <v>323</v>
      </c>
      <c r="D938" t="str">
        <f t="shared" si="14"/>
        <v>11 meses</v>
      </c>
    </row>
    <row r="939" spans="1:4" x14ac:dyDescent="0.25">
      <c r="A939" s="13">
        <v>11</v>
      </c>
      <c r="B939" t="s">
        <v>338</v>
      </c>
      <c r="C939" t="s">
        <v>323</v>
      </c>
      <c r="D939" t="str">
        <f t="shared" si="14"/>
        <v>11 meses</v>
      </c>
    </row>
    <row r="940" spans="1:4" x14ac:dyDescent="0.25">
      <c r="A940" s="13">
        <v>11</v>
      </c>
      <c r="B940" t="s">
        <v>338</v>
      </c>
      <c r="C940" t="s">
        <v>323</v>
      </c>
      <c r="D940" t="str">
        <f t="shared" si="14"/>
        <v>11 meses</v>
      </c>
    </row>
    <row r="941" spans="1:4" x14ac:dyDescent="0.25">
      <c r="A941" s="13">
        <v>11</v>
      </c>
      <c r="B941" t="s">
        <v>338</v>
      </c>
      <c r="C941" t="s">
        <v>323</v>
      </c>
      <c r="D941" t="str">
        <f t="shared" si="14"/>
        <v>11 meses</v>
      </c>
    </row>
    <row r="942" spans="1:4" x14ac:dyDescent="0.25">
      <c r="A942" s="13">
        <v>11</v>
      </c>
      <c r="B942" t="s">
        <v>338</v>
      </c>
      <c r="C942" t="s">
        <v>323</v>
      </c>
      <c r="D942" t="str">
        <f t="shared" si="14"/>
        <v>11 meses</v>
      </c>
    </row>
    <row r="943" spans="1:4" x14ac:dyDescent="0.25">
      <c r="A943" s="13">
        <v>11</v>
      </c>
      <c r="B943" t="s">
        <v>338</v>
      </c>
      <c r="C943" t="s">
        <v>323</v>
      </c>
      <c r="D943" t="str">
        <f t="shared" si="14"/>
        <v>11 meses</v>
      </c>
    </row>
    <row r="944" spans="1:4" x14ac:dyDescent="0.25">
      <c r="A944" s="13">
        <v>11</v>
      </c>
      <c r="B944" t="s">
        <v>338</v>
      </c>
      <c r="C944" t="s">
        <v>323</v>
      </c>
      <c r="D944" t="str">
        <f t="shared" si="14"/>
        <v>11 meses</v>
      </c>
    </row>
    <row r="945" spans="1:4" x14ac:dyDescent="0.25">
      <c r="A945" s="13">
        <v>11</v>
      </c>
      <c r="B945" t="s">
        <v>338</v>
      </c>
      <c r="C945" t="s">
        <v>323</v>
      </c>
      <c r="D945" t="str">
        <f t="shared" si="14"/>
        <v>11 meses</v>
      </c>
    </row>
    <row r="946" spans="1:4" x14ac:dyDescent="0.25">
      <c r="A946" s="13">
        <v>11</v>
      </c>
      <c r="B946" t="s">
        <v>338</v>
      </c>
      <c r="C946" t="s">
        <v>323</v>
      </c>
      <c r="D946" t="str">
        <f t="shared" si="14"/>
        <v>11 meses</v>
      </c>
    </row>
    <row r="947" spans="1:4" x14ac:dyDescent="0.25">
      <c r="A947" s="13">
        <v>11</v>
      </c>
      <c r="B947" t="s">
        <v>338</v>
      </c>
      <c r="C947" t="s">
        <v>323</v>
      </c>
      <c r="D947" t="str">
        <f t="shared" si="14"/>
        <v>11 meses</v>
      </c>
    </row>
    <row r="948" spans="1:4" x14ac:dyDescent="0.25">
      <c r="A948" s="13">
        <v>11</v>
      </c>
      <c r="B948" t="s">
        <v>338</v>
      </c>
      <c r="C948" t="s">
        <v>323</v>
      </c>
      <c r="D948" t="str">
        <f t="shared" si="14"/>
        <v>11 meses</v>
      </c>
    </row>
    <row r="949" spans="1:4" x14ac:dyDescent="0.25">
      <c r="A949" s="13">
        <v>11</v>
      </c>
      <c r="B949" t="s">
        <v>338</v>
      </c>
      <c r="C949" t="s">
        <v>323</v>
      </c>
      <c r="D949" t="str">
        <f t="shared" si="14"/>
        <v>11 meses</v>
      </c>
    </row>
    <row r="950" spans="1:4" x14ac:dyDescent="0.25">
      <c r="A950" s="13">
        <v>11</v>
      </c>
      <c r="B950" t="s">
        <v>338</v>
      </c>
      <c r="C950" t="s">
        <v>323</v>
      </c>
      <c r="D950" t="str">
        <f t="shared" si="14"/>
        <v>11 meses</v>
      </c>
    </row>
    <row r="951" spans="1:4" x14ac:dyDescent="0.25">
      <c r="A951" s="13">
        <v>11</v>
      </c>
      <c r="B951" t="s">
        <v>338</v>
      </c>
      <c r="C951" t="s">
        <v>323</v>
      </c>
      <c r="D951" t="str">
        <f t="shared" si="14"/>
        <v>11 meses</v>
      </c>
    </row>
    <row r="952" spans="1:4" x14ac:dyDescent="0.25">
      <c r="A952" s="13">
        <v>11</v>
      </c>
      <c r="B952" t="s">
        <v>338</v>
      </c>
      <c r="C952" t="s">
        <v>323</v>
      </c>
      <c r="D952" t="str">
        <f t="shared" si="14"/>
        <v>11 meses</v>
      </c>
    </row>
    <row r="953" spans="1:4" x14ac:dyDescent="0.25">
      <c r="A953" s="13">
        <v>11</v>
      </c>
      <c r="B953" t="s">
        <v>338</v>
      </c>
      <c r="C953" t="s">
        <v>323</v>
      </c>
      <c r="D953" t="str">
        <f t="shared" si="14"/>
        <v>11 meses</v>
      </c>
    </row>
    <row r="954" spans="1:4" x14ac:dyDescent="0.25">
      <c r="A954" s="13">
        <v>11</v>
      </c>
      <c r="B954" t="s">
        <v>338</v>
      </c>
      <c r="C954" t="s">
        <v>323</v>
      </c>
      <c r="D954" t="str">
        <f t="shared" si="14"/>
        <v>11 meses</v>
      </c>
    </row>
    <row r="955" spans="1:4" x14ac:dyDescent="0.25">
      <c r="A955" s="13">
        <v>10</v>
      </c>
      <c r="B955" t="s">
        <v>338</v>
      </c>
      <c r="C955" t="s">
        <v>323</v>
      </c>
      <c r="D955" t="str">
        <f t="shared" si="14"/>
        <v>10 meses</v>
      </c>
    </row>
    <row r="956" spans="1:4" x14ac:dyDescent="0.25">
      <c r="A956" s="13">
        <v>10</v>
      </c>
      <c r="B956" t="s">
        <v>338</v>
      </c>
      <c r="C956" t="s">
        <v>323</v>
      </c>
      <c r="D956" t="str">
        <f t="shared" si="14"/>
        <v>10 meses</v>
      </c>
    </row>
    <row r="957" spans="1:4" x14ac:dyDescent="0.25">
      <c r="A957" s="13">
        <v>10</v>
      </c>
      <c r="B957" t="s">
        <v>338</v>
      </c>
      <c r="C957" t="s">
        <v>323</v>
      </c>
      <c r="D957" t="str">
        <f t="shared" si="14"/>
        <v>10 meses</v>
      </c>
    </row>
    <row r="958" spans="1:4" x14ac:dyDescent="0.25">
      <c r="A958" s="13">
        <v>10</v>
      </c>
      <c r="B958" t="s">
        <v>338</v>
      </c>
      <c r="C958" t="s">
        <v>323</v>
      </c>
      <c r="D958" t="str">
        <f t="shared" si="14"/>
        <v>10 meses</v>
      </c>
    </row>
    <row r="959" spans="1:4" x14ac:dyDescent="0.25">
      <c r="A959" s="13">
        <v>10</v>
      </c>
      <c r="B959" t="s">
        <v>338</v>
      </c>
      <c r="C959" t="s">
        <v>323</v>
      </c>
      <c r="D959" t="str">
        <f t="shared" si="14"/>
        <v>10 meses</v>
      </c>
    </row>
    <row r="960" spans="1:4" x14ac:dyDescent="0.25">
      <c r="A960" s="13">
        <v>10</v>
      </c>
      <c r="B960" t="s">
        <v>338</v>
      </c>
      <c r="C960" t="s">
        <v>323</v>
      </c>
      <c r="D960" t="str">
        <f t="shared" si="14"/>
        <v>10 meses</v>
      </c>
    </row>
    <row r="961" spans="1:4" x14ac:dyDescent="0.25">
      <c r="A961" s="13">
        <v>10</v>
      </c>
      <c r="B961" t="s">
        <v>338</v>
      </c>
      <c r="C961" t="s">
        <v>323</v>
      </c>
      <c r="D961" t="str">
        <f t="shared" si="14"/>
        <v>10 meses</v>
      </c>
    </row>
    <row r="962" spans="1:4" x14ac:dyDescent="0.25">
      <c r="A962" s="13">
        <v>10</v>
      </c>
      <c r="B962" t="s">
        <v>338</v>
      </c>
      <c r="C962" t="s">
        <v>323</v>
      </c>
      <c r="D962" t="str">
        <f t="shared" si="14"/>
        <v>10 meses</v>
      </c>
    </row>
    <row r="963" spans="1:4" x14ac:dyDescent="0.25">
      <c r="A963" s="13">
        <v>10</v>
      </c>
      <c r="B963" t="s">
        <v>338</v>
      </c>
      <c r="C963" t="s">
        <v>323</v>
      </c>
      <c r="D963" t="str">
        <f t="shared" ref="D963:D1026" si="15">CONCATENATE(A963,C963,B963)</f>
        <v>10 meses</v>
      </c>
    </row>
    <row r="964" spans="1:4" x14ac:dyDescent="0.25">
      <c r="A964" s="13">
        <v>10</v>
      </c>
      <c r="B964" t="s">
        <v>338</v>
      </c>
      <c r="C964" t="s">
        <v>323</v>
      </c>
      <c r="D964" t="str">
        <f t="shared" si="15"/>
        <v>10 meses</v>
      </c>
    </row>
    <row r="965" spans="1:4" x14ac:dyDescent="0.25">
      <c r="A965" s="13">
        <v>10</v>
      </c>
      <c r="B965" t="s">
        <v>338</v>
      </c>
      <c r="C965" t="s">
        <v>323</v>
      </c>
      <c r="D965" t="str">
        <f t="shared" si="15"/>
        <v>10 meses</v>
      </c>
    </row>
    <row r="966" spans="1:4" x14ac:dyDescent="0.25">
      <c r="A966" s="13">
        <v>10</v>
      </c>
      <c r="B966" t="s">
        <v>338</v>
      </c>
      <c r="C966" t="s">
        <v>323</v>
      </c>
      <c r="D966" t="str">
        <f t="shared" si="15"/>
        <v>10 meses</v>
      </c>
    </row>
    <row r="967" spans="1:4" x14ac:dyDescent="0.25">
      <c r="A967" s="13">
        <v>10</v>
      </c>
      <c r="B967" t="s">
        <v>338</v>
      </c>
      <c r="C967" t="s">
        <v>323</v>
      </c>
      <c r="D967" t="str">
        <f t="shared" si="15"/>
        <v>10 meses</v>
      </c>
    </row>
    <row r="968" spans="1:4" x14ac:dyDescent="0.25">
      <c r="A968" s="13">
        <v>10</v>
      </c>
      <c r="B968" t="s">
        <v>338</v>
      </c>
      <c r="C968" t="s">
        <v>323</v>
      </c>
      <c r="D968" t="str">
        <f t="shared" si="15"/>
        <v>10 meses</v>
      </c>
    </row>
    <row r="969" spans="1:4" x14ac:dyDescent="0.25">
      <c r="A969" s="13">
        <v>14</v>
      </c>
      <c r="B969" t="s">
        <v>338</v>
      </c>
      <c r="C969" t="s">
        <v>323</v>
      </c>
      <c r="D969" t="str">
        <f t="shared" si="15"/>
        <v>14 meses</v>
      </c>
    </row>
    <row r="970" spans="1:4" x14ac:dyDescent="0.25">
      <c r="A970" s="13">
        <v>14</v>
      </c>
      <c r="B970" t="s">
        <v>338</v>
      </c>
      <c r="C970" t="s">
        <v>323</v>
      </c>
      <c r="D970" t="str">
        <f t="shared" si="15"/>
        <v>14 meses</v>
      </c>
    </row>
    <row r="971" spans="1:4" x14ac:dyDescent="0.25">
      <c r="A971" s="13">
        <v>14</v>
      </c>
      <c r="B971" t="s">
        <v>338</v>
      </c>
      <c r="C971" t="s">
        <v>323</v>
      </c>
      <c r="D971" t="str">
        <f t="shared" si="15"/>
        <v>14 meses</v>
      </c>
    </row>
    <row r="972" spans="1:4" x14ac:dyDescent="0.25">
      <c r="A972" s="13">
        <v>14</v>
      </c>
      <c r="B972" t="s">
        <v>338</v>
      </c>
      <c r="C972" t="s">
        <v>323</v>
      </c>
      <c r="D972" t="str">
        <f t="shared" si="15"/>
        <v>14 meses</v>
      </c>
    </row>
    <row r="973" spans="1:4" x14ac:dyDescent="0.25">
      <c r="A973" s="13">
        <v>14</v>
      </c>
      <c r="B973" t="s">
        <v>338</v>
      </c>
      <c r="C973" t="s">
        <v>323</v>
      </c>
      <c r="D973" t="str">
        <f t="shared" si="15"/>
        <v>14 meses</v>
      </c>
    </row>
    <row r="974" spans="1:4" x14ac:dyDescent="0.25">
      <c r="A974" s="13">
        <v>6</v>
      </c>
      <c r="B974" t="s">
        <v>338</v>
      </c>
      <c r="C974" t="s">
        <v>323</v>
      </c>
      <c r="D974" t="str">
        <f t="shared" si="15"/>
        <v>6 meses</v>
      </c>
    </row>
    <row r="975" spans="1:4" x14ac:dyDescent="0.25">
      <c r="A975" s="13">
        <v>6</v>
      </c>
      <c r="B975" t="s">
        <v>338</v>
      </c>
      <c r="C975" t="s">
        <v>323</v>
      </c>
      <c r="D975" t="str">
        <f t="shared" si="15"/>
        <v>6 meses</v>
      </c>
    </row>
    <row r="976" spans="1:4" x14ac:dyDescent="0.25">
      <c r="A976" s="13">
        <v>6</v>
      </c>
      <c r="B976" t="s">
        <v>338</v>
      </c>
      <c r="C976" t="s">
        <v>323</v>
      </c>
      <c r="D976" t="str">
        <f t="shared" si="15"/>
        <v>6 meses</v>
      </c>
    </row>
    <row r="977" spans="1:4" x14ac:dyDescent="0.25">
      <c r="A977" s="13">
        <v>6</v>
      </c>
      <c r="B977" t="s">
        <v>338</v>
      </c>
      <c r="C977" t="s">
        <v>323</v>
      </c>
      <c r="D977" t="str">
        <f t="shared" si="15"/>
        <v>6 meses</v>
      </c>
    </row>
    <row r="978" spans="1:4" x14ac:dyDescent="0.25">
      <c r="A978" s="13">
        <v>3</v>
      </c>
      <c r="B978" t="s">
        <v>338</v>
      </c>
      <c r="C978" t="s">
        <v>323</v>
      </c>
      <c r="D978" t="str">
        <f t="shared" si="15"/>
        <v>3 meses</v>
      </c>
    </row>
    <row r="979" spans="1:4" x14ac:dyDescent="0.25">
      <c r="A979" s="13">
        <v>6</v>
      </c>
      <c r="B979" t="s">
        <v>338</v>
      </c>
      <c r="C979" t="s">
        <v>323</v>
      </c>
      <c r="D979" t="str">
        <f t="shared" si="15"/>
        <v>6 meses</v>
      </c>
    </row>
    <row r="980" spans="1:4" x14ac:dyDescent="0.25">
      <c r="A980" s="13">
        <v>10</v>
      </c>
      <c r="B980" t="s">
        <v>338</v>
      </c>
      <c r="C980" t="s">
        <v>323</v>
      </c>
      <c r="D980" t="str">
        <f t="shared" si="15"/>
        <v>10 meses</v>
      </c>
    </row>
    <row r="981" spans="1:4" x14ac:dyDescent="0.25">
      <c r="A981" s="13">
        <v>6</v>
      </c>
      <c r="B981" t="s">
        <v>338</v>
      </c>
      <c r="C981" t="s">
        <v>323</v>
      </c>
      <c r="D981" t="str">
        <f t="shared" si="15"/>
        <v>6 meses</v>
      </c>
    </row>
    <row r="982" spans="1:4" x14ac:dyDescent="0.25">
      <c r="A982" s="13">
        <v>6</v>
      </c>
      <c r="B982" t="s">
        <v>338</v>
      </c>
      <c r="C982" t="s">
        <v>323</v>
      </c>
      <c r="D982" t="str">
        <f t="shared" si="15"/>
        <v>6 meses</v>
      </c>
    </row>
    <row r="983" spans="1:4" x14ac:dyDescent="0.25">
      <c r="A983" s="13">
        <v>6</v>
      </c>
      <c r="B983" t="s">
        <v>338</v>
      </c>
      <c r="C983" t="s">
        <v>323</v>
      </c>
      <c r="D983" t="str">
        <f t="shared" si="15"/>
        <v>6 meses</v>
      </c>
    </row>
    <row r="984" spans="1:4" x14ac:dyDescent="0.25">
      <c r="A984" s="13">
        <v>6</v>
      </c>
      <c r="B984" t="s">
        <v>338</v>
      </c>
      <c r="C984" t="s">
        <v>323</v>
      </c>
      <c r="D984" t="str">
        <f t="shared" si="15"/>
        <v>6 meses</v>
      </c>
    </row>
    <row r="985" spans="1:4" x14ac:dyDescent="0.25">
      <c r="A985" s="13">
        <v>5</v>
      </c>
      <c r="B985" t="s">
        <v>338</v>
      </c>
      <c r="C985" t="s">
        <v>323</v>
      </c>
      <c r="D985" t="str">
        <f t="shared" si="15"/>
        <v>5 meses</v>
      </c>
    </row>
    <row r="986" spans="1:4" x14ac:dyDescent="0.25">
      <c r="A986" s="13">
        <v>5</v>
      </c>
      <c r="B986" t="s">
        <v>338</v>
      </c>
      <c r="C986" t="s">
        <v>323</v>
      </c>
      <c r="D986" t="str">
        <f t="shared" si="15"/>
        <v>5 meses</v>
      </c>
    </row>
    <row r="987" spans="1:4" x14ac:dyDescent="0.25">
      <c r="A987" s="13">
        <v>15</v>
      </c>
      <c r="B987" t="s">
        <v>338</v>
      </c>
      <c r="C987" t="s">
        <v>323</v>
      </c>
      <c r="D987" t="str">
        <f t="shared" si="15"/>
        <v>15 meses</v>
      </c>
    </row>
    <row r="988" spans="1:4" x14ac:dyDescent="0.25">
      <c r="A988" s="13">
        <v>12</v>
      </c>
      <c r="B988" t="s">
        <v>338</v>
      </c>
      <c r="C988" t="s">
        <v>323</v>
      </c>
      <c r="D988" t="str">
        <f t="shared" si="15"/>
        <v>12 meses</v>
      </c>
    </row>
    <row r="989" spans="1:4" x14ac:dyDescent="0.25">
      <c r="A989" s="13">
        <v>12</v>
      </c>
      <c r="B989" t="s">
        <v>338</v>
      </c>
      <c r="C989" t="s">
        <v>323</v>
      </c>
      <c r="D989" t="str">
        <f t="shared" si="15"/>
        <v>12 meses</v>
      </c>
    </row>
    <row r="990" spans="1:4" x14ac:dyDescent="0.25">
      <c r="A990" s="13">
        <v>12</v>
      </c>
      <c r="B990" t="s">
        <v>338</v>
      </c>
      <c r="C990" t="s">
        <v>323</v>
      </c>
      <c r="D990" t="str">
        <f t="shared" si="15"/>
        <v>12 meses</v>
      </c>
    </row>
    <row r="991" spans="1:4" x14ac:dyDescent="0.25">
      <c r="A991" s="13">
        <v>6</v>
      </c>
      <c r="B991" t="s">
        <v>338</v>
      </c>
      <c r="C991" t="s">
        <v>323</v>
      </c>
      <c r="D991" t="str">
        <f t="shared" si="15"/>
        <v>6 meses</v>
      </c>
    </row>
    <row r="992" spans="1:4" x14ac:dyDescent="0.25">
      <c r="A992" s="13">
        <v>16</v>
      </c>
      <c r="B992" t="s">
        <v>338</v>
      </c>
      <c r="C992" t="s">
        <v>323</v>
      </c>
      <c r="D992" t="str">
        <f t="shared" si="15"/>
        <v>16 meses</v>
      </c>
    </row>
    <row r="993" spans="1:4" x14ac:dyDescent="0.25">
      <c r="A993" s="13">
        <v>16</v>
      </c>
      <c r="B993" t="s">
        <v>338</v>
      </c>
      <c r="C993" t="s">
        <v>323</v>
      </c>
      <c r="D993" t="str">
        <f t="shared" si="15"/>
        <v>16 meses</v>
      </c>
    </row>
    <row r="994" spans="1:4" x14ac:dyDescent="0.25">
      <c r="A994" s="13">
        <v>11</v>
      </c>
      <c r="B994" t="s">
        <v>338</v>
      </c>
      <c r="C994" t="s">
        <v>323</v>
      </c>
      <c r="D994" t="str">
        <f t="shared" si="15"/>
        <v>11 meses</v>
      </c>
    </row>
    <row r="995" spans="1:4" x14ac:dyDescent="0.25">
      <c r="A995" s="13">
        <v>10</v>
      </c>
      <c r="B995" t="s">
        <v>338</v>
      </c>
      <c r="C995" t="s">
        <v>323</v>
      </c>
      <c r="D995" t="str">
        <f t="shared" si="15"/>
        <v>10 meses</v>
      </c>
    </row>
    <row r="996" spans="1:4" x14ac:dyDescent="0.25">
      <c r="A996" s="13">
        <v>10</v>
      </c>
      <c r="B996" t="s">
        <v>338</v>
      </c>
      <c r="C996" t="s">
        <v>323</v>
      </c>
      <c r="D996" t="str">
        <f t="shared" si="15"/>
        <v>10 meses</v>
      </c>
    </row>
    <row r="997" spans="1:4" x14ac:dyDescent="0.25">
      <c r="A997" s="13">
        <v>10</v>
      </c>
      <c r="B997" t="s">
        <v>338</v>
      </c>
      <c r="C997" t="s">
        <v>323</v>
      </c>
      <c r="D997" t="str">
        <f t="shared" si="15"/>
        <v>10 meses</v>
      </c>
    </row>
    <row r="998" spans="1:4" x14ac:dyDescent="0.25">
      <c r="A998" s="13">
        <v>10</v>
      </c>
      <c r="B998" t="s">
        <v>338</v>
      </c>
      <c r="C998" t="s">
        <v>323</v>
      </c>
      <c r="D998" t="str">
        <f t="shared" si="15"/>
        <v>10 meses</v>
      </c>
    </row>
    <row r="999" spans="1:4" x14ac:dyDescent="0.25">
      <c r="A999" s="13">
        <v>16</v>
      </c>
      <c r="B999" t="s">
        <v>338</v>
      </c>
      <c r="C999" t="s">
        <v>323</v>
      </c>
      <c r="D999" t="str">
        <f t="shared" si="15"/>
        <v>16 meses</v>
      </c>
    </row>
    <row r="1000" spans="1:4" x14ac:dyDescent="0.25">
      <c r="A1000" s="13">
        <v>16</v>
      </c>
      <c r="B1000" t="s">
        <v>338</v>
      </c>
      <c r="C1000" t="s">
        <v>323</v>
      </c>
      <c r="D1000" t="str">
        <f t="shared" si="15"/>
        <v>16 meses</v>
      </c>
    </row>
    <row r="1001" spans="1:4" x14ac:dyDescent="0.25">
      <c r="A1001" s="13">
        <v>10</v>
      </c>
      <c r="B1001" t="s">
        <v>338</v>
      </c>
      <c r="C1001" t="s">
        <v>323</v>
      </c>
      <c r="D1001" t="str">
        <f t="shared" si="15"/>
        <v>10 meses</v>
      </c>
    </row>
    <row r="1002" spans="1:4" x14ac:dyDescent="0.25">
      <c r="A1002" s="13">
        <v>12</v>
      </c>
      <c r="B1002" t="s">
        <v>338</v>
      </c>
      <c r="C1002" t="s">
        <v>323</v>
      </c>
      <c r="D1002" t="str">
        <f t="shared" si="15"/>
        <v>12 meses</v>
      </c>
    </row>
    <row r="1003" spans="1:4" x14ac:dyDescent="0.25">
      <c r="A1003" s="13">
        <v>4</v>
      </c>
      <c r="B1003" t="s">
        <v>338</v>
      </c>
      <c r="C1003" t="s">
        <v>323</v>
      </c>
      <c r="D1003" t="str">
        <f t="shared" si="15"/>
        <v>4 meses</v>
      </c>
    </row>
    <row r="1004" spans="1:4" x14ac:dyDescent="0.25">
      <c r="A1004" s="13">
        <v>4</v>
      </c>
      <c r="B1004" t="s">
        <v>338</v>
      </c>
      <c r="C1004" t="s">
        <v>323</v>
      </c>
      <c r="D1004" t="str">
        <f t="shared" si="15"/>
        <v>4 meses</v>
      </c>
    </row>
    <row r="1005" spans="1:4" x14ac:dyDescent="0.25">
      <c r="A1005" s="13">
        <v>4</v>
      </c>
      <c r="B1005" t="s">
        <v>338</v>
      </c>
      <c r="C1005" t="s">
        <v>323</v>
      </c>
      <c r="D1005" t="str">
        <f t="shared" si="15"/>
        <v>4 meses</v>
      </c>
    </row>
    <row r="1006" spans="1:4" x14ac:dyDescent="0.25">
      <c r="A1006" s="13">
        <v>6</v>
      </c>
      <c r="B1006" t="s">
        <v>338</v>
      </c>
      <c r="C1006" t="s">
        <v>323</v>
      </c>
      <c r="D1006" t="str">
        <f t="shared" si="15"/>
        <v>6 meses</v>
      </c>
    </row>
    <row r="1007" spans="1:4" x14ac:dyDescent="0.25">
      <c r="A1007" s="13">
        <v>6</v>
      </c>
      <c r="B1007" t="s">
        <v>338</v>
      </c>
      <c r="C1007" t="s">
        <v>323</v>
      </c>
      <c r="D1007" t="str">
        <f t="shared" si="15"/>
        <v>6 meses</v>
      </c>
    </row>
    <row r="1008" spans="1:4" x14ac:dyDescent="0.25">
      <c r="A1008" s="13">
        <v>10</v>
      </c>
      <c r="B1008" t="s">
        <v>338</v>
      </c>
      <c r="C1008" t="s">
        <v>323</v>
      </c>
      <c r="D1008" t="str">
        <f t="shared" si="15"/>
        <v>10 meses</v>
      </c>
    </row>
    <row r="1009" spans="1:4" x14ac:dyDescent="0.25">
      <c r="A1009" s="13">
        <v>6</v>
      </c>
      <c r="B1009" t="s">
        <v>338</v>
      </c>
      <c r="C1009" t="s">
        <v>323</v>
      </c>
      <c r="D1009" t="str">
        <f t="shared" si="15"/>
        <v>6 meses</v>
      </c>
    </row>
    <row r="1010" spans="1:4" x14ac:dyDescent="0.25">
      <c r="A1010" s="13">
        <v>10</v>
      </c>
      <c r="B1010" t="s">
        <v>338</v>
      </c>
      <c r="C1010" t="s">
        <v>323</v>
      </c>
      <c r="D1010" t="str">
        <f t="shared" si="15"/>
        <v>10 meses</v>
      </c>
    </row>
    <row r="1011" spans="1:4" x14ac:dyDescent="0.25">
      <c r="A1011" s="13">
        <v>10</v>
      </c>
      <c r="B1011" t="s">
        <v>338</v>
      </c>
      <c r="C1011" t="s">
        <v>323</v>
      </c>
      <c r="D1011" t="str">
        <f t="shared" si="15"/>
        <v>10 meses</v>
      </c>
    </row>
    <row r="1012" spans="1:4" x14ac:dyDescent="0.25">
      <c r="A1012" s="13">
        <v>6</v>
      </c>
      <c r="B1012" t="s">
        <v>338</v>
      </c>
      <c r="C1012" t="s">
        <v>323</v>
      </c>
      <c r="D1012" t="str">
        <f t="shared" si="15"/>
        <v>6 meses</v>
      </c>
    </row>
    <row r="1013" spans="1:4" x14ac:dyDescent="0.25">
      <c r="A1013" s="13">
        <v>6</v>
      </c>
      <c r="B1013" t="s">
        <v>338</v>
      </c>
      <c r="C1013" t="s">
        <v>323</v>
      </c>
      <c r="D1013" t="str">
        <f t="shared" si="15"/>
        <v>6 meses</v>
      </c>
    </row>
    <row r="1014" spans="1:4" x14ac:dyDescent="0.25">
      <c r="A1014" s="13">
        <v>6</v>
      </c>
      <c r="B1014" t="s">
        <v>338</v>
      </c>
      <c r="C1014" t="s">
        <v>323</v>
      </c>
      <c r="D1014" t="str">
        <f t="shared" si="15"/>
        <v>6 meses</v>
      </c>
    </row>
    <row r="1015" spans="1:4" x14ac:dyDescent="0.25">
      <c r="A1015" s="13">
        <v>6</v>
      </c>
      <c r="B1015" t="s">
        <v>338</v>
      </c>
      <c r="C1015" t="s">
        <v>323</v>
      </c>
      <c r="D1015" t="str">
        <f t="shared" si="15"/>
        <v>6 meses</v>
      </c>
    </row>
    <row r="1016" spans="1:4" x14ac:dyDescent="0.25">
      <c r="A1016" s="13">
        <v>6</v>
      </c>
      <c r="B1016" t="s">
        <v>338</v>
      </c>
      <c r="C1016" t="s">
        <v>323</v>
      </c>
      <c r="D1016" t="str">
        <f t="shared" si="15"/>
        <v>6 meses</v>
      </c>
    </row>
    <row r="1017" spans="1:4" x14ac:dyDescent="0.25">
      <c r="A1017" s="13">
        <v>6</v>
      </c>
      <c r="B1017" t="s">
        <v>338</v>
      </c>
      <c r="C1017" t="s">
        <v>323</v>
      </c>
      <c r="D1017" t="str">
        <f t="shared" si="15"/>
        <v>6 meses</v>
      </c>
    </row>
    <row r="1018" spans="1:4" x14ac:dyDescent="0.25">
      <c r="A1018" s="13">
        <v>6</v>
      </c>
      <c r="B1018" t="s">
        <v>338</v>
      </c>
      <c r="C1018" t="s">
        <v>323</v>
      </c>
      <c r="D1018" t="str">
        <f t="shared" si="15"/>
        <v>6 meses</v>
      </c>
    </row>
    <row r="1019" spans="1:4" x14ac:dyDescent="0.25">
      <c r="A1019" s="13">
        <v>6</v>
      </c>
      <c r="B1019" t="s">
        <v>338</v>
      </c>
      <c r="C1019" t="s">
        <v>323</v>
      </c>
      <c r="D1019" t="str">
        <f t="shared" si="15"/>
        <v>6 meses</v>
      </c>
    </row>
    <row r="1020" spans="1:4" x14ac:dyDescent="0.25">
      <c r="A1020" s="13">
        <v>6</v>
      </c>
      <c r="B1020" t="s">
        <v>338</v>
      </c>
      <c r="C1020" t="s">
        <v>323</v>
      </c>
      <c r="D1020" t="str">
        <f t="shared" si="15"/>
        <v>6 meses</v>
      </c>
    </row>
    <row r="1021" spans="1:4" x14ac:dyDescent="0.25">
      <c r="A1021" s="13">
        <v>6</v>
      </c>
      <c r="B1021" t="s">
        <v>338</v>
      </c>
      <c r="C1021" t="s">
        <v>323</v>
      </c>
      <c r="D1021" t="str">
        <f t="shared" si="15"/>
        <v>6 meses</v>
      </c>
    </row>
    <row r="1022" spans="1:4" x14ac:dyDescent="0.25">
      <c r="A1022" s="13">
        <v>6</v>
      </c>
      <c r="B1022" t="s">
        <v>338</v>
      </c>
      <c r="C1022" t="s">
        <v>323</v>
      </c>
      <c r="D1022" t="str">
        <f t="shared" si="15"/>
        <v>6 meses</v>
      </c>
    </row>
    <row r="1023" spans="1:4" x14ac:dyDescent="0.25">
      <c r="A1023" s="13">
        <v>6</v>
      </c>
      <c r="B1023" t="s">
        <v>338</v>
      </c>
      <c r="C1023" t="s">
        <v>323</v>
      </c>
      <c r="D1023" t="str">
        <f t="shared" si="15"/>
        <v>6 meses</v>
      </c>
    </row>
    <row r="1024" spans="1:4" x14ac:dyDescent="0.25">
      <c r="A1024" s="13">
        <v>6</v>
      </c>
      <c r="B1024" t="s">
        <v>338</v>
      </c>
      <c r="C1024" t="s">
        <v>323</v>
      </c>
      <c r="D1024" t="str">
        <f t="shared" si="15"/>
        <v>6 meses</v>
      </c>
    </row>
    <row r="1025" spans="1:4" x14ac:dyDescent="0.25">
      <c r="A1025" s="13">
        <v>6</v>
      </c>
      <c r="B1025" t="s">
        <v>338</v>
      </c>
      <c r="C1025" t="s">
        <v>323</v>
      </c>
      <c r="D1025" t="str">
        <f t="shared" si="15"/>
        <v>6 meses</v>
      </c>
    </row>
    <row r="1026" spans="1:4" x14ac:dyDescent="0.25">
      <c r="A1026" s="13">
        <v>6</v>
      </c>
      <c r="B1026" t="s">
        <v>338</v>
      </c>
      <c r="C1026" t="s">
        <v>323</v>
      </c>
      <c r="D1026" t="str">
        <f t="shared" si="15"/>
        <v>6 meses</v>
      </c>
    </row>
    <row r="1027" spans="1:4" x14ac:dyDescent="0.25">
      <c r="A1027" s="13">
        <v>6</v>
      </c>
      <c r="B1027" t="s">
        <v>338</v>
      </c>
      <c r="C1027" t="s">
        <v>323</v>
      </c>
      <c r="D1027" t="str">
        <f t="shared" ref="D1027:D1090" si="16">CONCATENATE(A1027,C1027,B1027)</f>
        <v>6 meses</v>
      </c>
    </row>
    <row r="1028" spans="1:4" x14ac:dyDescent="0.25">
      <c r="A1028" s="13">
        <v>15</v>
      </c>
      <c r="B1028" t="s">
        <v>338</v>
      </c>
      <c r="C1028" t="s">
        <v>323</v>
      </c>
      <c r="D1028" t="str">
        <f t="shared" si="16"/>
        <v>15 meses</v>
      </c>
    </row>
    <row r="1029" spans="1:4" x14ac:dyDescent="0.25">
      <c r="A1029" s="13">
        <v>7</v>
      </c>
      <c r="B1029" t="s">
        <v>338</v>
      </c>
      <c r="C1029" t="s">
        <v>323</v>
      </c>
      <c r="D1029" t="str">
        <f t="shared" si="16"/>
        <v>7 meses</v>
      </c>
    </row>
    <row r="1030" spans="1:4" x14ac:dyDescent="0.25">
      <c r="A1030" s="13">
        <v>6</v>
      </c>
      <c r="B1030" t="s">
        <v>338</v>
      </c>
      <c r="C1030" t="s">
        <v>323</v>
      </c>
      <c r="D1030" t="str">
        <f t="shared" si="16"/>
        <v>6 meses</v>
      </c>
    </row>
    <row r="1031" spans="1:4" x14ac:dyDescent="0.25">
      <c r="A1031" s="13">
        <v>6</v>
      </c>
      <c r="B1031" t="s">
        <v>338</v>
      </c>
      <c r="C1031" t="s">
        <v>323</v>
      </c>
      <c r="D1031" t="str">
        <f t="shared" si="16"/>
        <v>6 meses</v>
      </c>
    </row>
    <row r="1032" spans="1:4" x14ac:dyDescent="0.25">
      <c r="A1032" s="13">
        <v>6</v>
      </c>
      <c r="B1032" t="s">
        <v>338</v>
      </c>
      <c r="C1032" t="s">
        <v>323</v>
      </c>
      <c r="D1032" t="str">
        <f t="shared" si="16"/>
        <v>6 meses</v>
      </c>
    </row>
    <row r="1033" spans="1:4" x14ac:dyDescent="0.25">
      <c r="A1033" s="13">
        <v>6</v>
      </c>
      <c r="B1033" t="s">
        <v>338</v>
      </c>
      <c r="C1033" t="s">
        <v>323</v>
      </c>
      <c r="D1033" t="str">
        <f t="shared" si="16"/>
        <v>6 meses</v>
      </c>
    </row>
    <row r="1034" spans="1:4" x14ac:dyDescent="0.25">
      <c r="A1034" s="13">
        <v>6</v>
      </c>
      <c r="B1034" t="s">
        <v>338</v>
      </c>
      <c r="C1034" t="s">
        <v>323</v>
      </c>
      <c r="D1034" t="str">
        <f t="shared" si="16"/>
        <v>6 meses</v>
      </c>
    </row>
    <row r="1035" spans="1:4" x14ac:dyDescent="0.25">
      <c r="A1035" s="13">
        <v>6</v>
      </c>
      <c r="B1035" t="s">
        <v>338</v>
      </c>
      <c r="C1035" t="s">
        <v>323</v>
      </c>
      <c r="D1035" t="str">
        <f t="shared" si="16"/>
        <v>6 meses</v>
      </c>
    </row>
    <row r="1036" spans="1:4" x14ac:dyDescent="0.25">
      <c r="A1036" s="13">
        <v>6</v>
      </c>
      <c r="B1036" t="s">
        <v>338</v>
      </c>
      <c r="C1036" t="s">
        <v>323</v>
      </c>
      <c r="D1036" t="str">
        <f t="shared" si="16"/>
        <v>6 meses</v>
      </c>
    </row>
    <row r="1037" spans="1:4" x14ac:dyDescent="0.25">
      <c r="A1037" s="13">
        <v>6</v>
      </c>
      <c r="B1037" t="s">
        <v>338</v>
      </c>
      <c r="C1037" t="s">
        <v>323</v>
      </c>
      <c r="D1037" t="str">
        <f t="shared" si="16"/>
        <v>6 meses</v>
      </c>
    </row>
    <row r="1038" spans="1:4" x14ac:dyDescent="0.25">
      <c r="A1038" s="13">
        <v>6</v>
      </c>
      <c r="B1038" t="s">
        <v>338</v>
      </c>
      <c r="C1038" t="s">
        <v>323</v>
      </c>
      <c r="D1038" t="str">
        <f t="shared" si="16"/>
        <v>6 meses</v>
      </c>
    </row>
    <row r="1039" spans="1:4" x14ac:dyDescent="0.25">
      <c r="A1039" s="13">
        <v>7</v>
      </c>
      <c r="B1039" t="s">
        <v>338</v>
      </c>
      <c r="C1039" t="s">
        <v>323</v>
      </c>
      <c r="D1039" t="str">
        <f t="shared" si="16"/>
        <v>7 meses</v>
      </c>
    </row>
    <row r="1040" spans="1:4" x14ac:dyDescent="0.25">
      <c r="A1040" s="13">
        <v>10</v>
      </c>
      <c r="B1040" t="s">
        <v>338</v>
      </c>
      <c r="C1040" t="s">
        <v>323</v>
      </c>
      <c r="D1040" t="str">
        <f t="shared" si="16"/>
        <v>10 meses</v>
      </c>
    </row>
    <row r="1041" spans="1:4" x14ac:dyDescent="0.25">
      <c r="A1041" s="13">
        <v>11</v>
      </c>
      <c r="B1041" t="s">
        <v>338</v>
      </c>
      <c r="C1041" t="s">
        <v>323</v>
      </c>
      <c r="D1041" t="str">
        <f t="shared" si="16"/>
        <v>11 meses</v>
      </c>
    </row>
    <row r="1042" spans="1:4" x14ac:dyDescent="0.25">
      <c r="A1042" s="13">
        <v>10</v>
      </c>
      <c r="B1042" t="s">
        <v>338</v>
      </c>
      <c r="C1042" t="s">
        <v>323</v>
      </c>
      <c r="D1042" t="str">
        <f t="shared" si="16"/>
        <v>10 meses</v>
      </c>
    </row>
    <row r="1043" spans="1:4" x14ac:dyDescent="0.25">
      <c r="A1043" s="13">
        <v>7</v>
      </c>
      <c r="B1043" t="s">
        <v>338</v>
      </c>
      <c r="C1043" t="s">
        <v>323</v>
      </c>
      <c r="D1043" t="str">
        <f t="shared" si="16"/>
        <v>7 meses</v>
      </c>
    </row>
    <row r="1044" spans="1:4" x14ac:dyDescent="0.25">
      <c r="A1044" s="13">
        <v>7</v>
      </c>
      <c r="B1044" t="s">
        <v>338</v>
      </c>
      <c r="C1044" t="s">
        <v>323</v>
      </c>
      <c r="D1044" t="str">
        <f t="shared" si="16"/>
        <v>7 meses</v>
      </c>
    </row>
    <row r="1045" spans="1:4" x14ac:dyDescent="0.25">
      <c r="A1045" s="13">
        <v>3</v>
      </c>
      <c r="B1045" t="s">
        <v>338</v>
      </c>
      <c r="C1045" t="s">
        <v>323</v>
      </c>
      <c r="D1045" t="str">
        <f t="shared" si="16"/>
        <v>3 meses</v>
      </c>
    </row>
    <row r="1046" spans="1:4" x14ac:dyDescent="0.25">
      <c r="A1046" s="13">
        <v>5</v>
      </c>
      <c r="B1046" t="s">
        <v>338</v>
      </c>
      <c r="C1046" t="s">
        <v>323</v>
      </c>
      <c r="D1046" t="str">
        <f t="shared" si="16"/>
        <v>5 meses</v>
      </c>
    </row>
    <row r="1047" spans="1:4" x14ac:dyDescent="0.25">
      <c r="A1047" s="13">
        <v>6</v>
      </c>
      <c r="B1047" t="s">
        <v>338</v>
      </c>
      <c r="C1047" t="s">
        <v>323</v>
      </c>
      <c r="D1047" t="str">
        <f t="shared" si="16"/>
        <v>6 meses</v>
      </c>
    </row>
    <row r="1048" spans="1:4" x14ac:dyDescent="0.25">
      <c r="A1048" s="13">
        <v>6</v>
      </c>
      <c r="B1048" t="s">
        <v>338</v>
      </c>
      <c r="C1048" t="s">
        <v>323</v>
      </c>
      <c r="D1048" t="str">
        <f t="shared" si="16"/>
        <v>6 meses</v>
      </c>
    </row>
    <row r="1049" spans="1:4" x14ac:dyDescent="0.25">
      <c r="A1049" s="13">
        <v>9</v>
      </c>
      <c r="B1049" t="s">
        <v>338</v>
      </c>
      <c r="C1049" t="s">
        <v>323</v>
      </c>
      <c r="D1049" t="str">
        <f t="shared" si="16"/>
        <v>9 meses</v>
      </c>
    </row>
    <row r="1050" spans="1:4" x14ac:dyDescent="0.25">
      <c r="A1050" s="13">
        <v>10</v>
      </c>
      <c r="B1050" t="s">
        <v>338</v>
      </c>
      <c r="C1050" t="s">
        <v>323</v>
      </c>
      <c r="D1050" t="str">
        <f t="shared" si="16"/>
        <v>10 meses</v>
      </c>
    </row>
    <row r="1051" spans="1:4" x14ac:dyDescent="0.25">
      <c r="A1051" s="13">
        <v>4</v>
      </c>
      <c r="B1051" t="s">
        <v>338</v>
      </c>
      <c r="C1051" t="s">
        <v>323</v>
      </c>
      <c r="D1051" t="str">
        <f t="shared" si="16"/>
        <v>4 meses</v>
      </c>
    </row>
    <row r="1052" spans="1:4" x14ac:dyDescent="0.25">
      <c r="A1052" s="13">
        <v>12</v>
      </c>
      <c r="B1052" t="s">
        <v>338</v>
      </c>
      <c r="C1052" t="s">
        <v>323</v>
      </c>
      <c r="D1052" t="str">
        <f t="shared" si="16"/>
        <v>12 meses</v>
      </c>
    </row>
    <row r="1053" spans="1:4" x14ac:dyDescent="0.25">
      <c r="A1053" s="13">
        <v>12</v>
      </c>
      <c r="B1053" t="s">
        <v>338</v>
      </c>
      <c r="C1053" t="s">
        <v>323</v>
      </c>
      <c r="D1053" t="str">
        <f t="shared" si="16"/>
        <v>12 meses</v>
      </c>
    </row>
    <row r="1054" spans="1:4" x14ac:dyDescent="0.25">
      <c r="A1054" s="13">
        <v>12</v>
      </c>
      <c r="B1054" t="s">
        <v>338</v>
      </c>
      <c r="C1054" t="s">
        <v>323</v>
      </c>
      <c r="D1054" t="str">
        <f t="shared" si="16"/>
        <v>12 meses</v>
      </c>
    </row>
    <row r="1055" spans="1:4" x14ac:dyDescent="0.25">
      <c r="A1055" s="13">
        <v>10</v>
      </c>
      <c r="B1055" t="s">
        <v>338</v>
      </c>
      <c r="C1055" t="s">
        <v>323</v>
      </c>
      <c r="D1055" t="str">
        <f t="shared" si="16"/>
        <v>10 meses</v>
      </c>
    </row>
    <row r="1056" spans="1:4" x14ac:dyDescent="0.25">
      <c r="A1056" s="13">
        <v>5</v>
      </c>
      <c r="B1056" t="s">
        <v>338</v>
      </c>
      <c r="C1056" t="s">
        <v>323</v>
      </c>
      <c r="D1056" t="str">
        <f t="shared" si="16"/>
        <v>5 meses</v>
      </c>
    </row>
    <row r="1057" spans="1:4" x14ac:dyDescent="0.25">
      <c r="A1057" s="13">
        <v>5</v>
      </c>
      <c r="B1057" t="s">
        <v>338</v>
      </c>
      <c r="C1057" t="s">
        <v>323</v>
      </c>
      <c r="D1057" t="str">
        <f t="shared" si="16"/>
        <v>5 meses</v>
      </c>
    </row>
    <row r="1058" spans="1:4" x14ac:dyDescent="0.25">
      <c r="A1058" s="13">
        <v>12</v>
      </c>
      <c r="B1058" t="s">
        <v>338</v>
      </c>
      <c r="C1058" t="s">
        <v>323</v>
      </c>
      <c r="D1058" t="str">
        <f t="shared" si="16"/>
        <v>12 meses</v>
      </c>
    </row>
    <row r="1059" spans="1:4" x14ac:dyDescent="0.25">
      <c r="A1059" s="13">
        <v>16</v>
      </c>
      <c r="B1059" t="s">
        <v>338</v>
      </c>
      <c r="C1059" t="s">
        <v>323</v>
      </c>
      <c r="D1059" t="str">
        <f t="shared" si="16"/>
        <v>16 meses</v>
      </c>
    </row>
    <row r="1060" spans="1:4" x14ac:dyDescent="0.25">
      <c r="A1060" s="13">
        <v>16</v>
      </c>
      <c r="B1060" t="s">
        <v>338</v>
      </c>
      <c r="C1060" t="s">
        <v>323</v>
      </c>
      <c r="D1060" t="str">
        <f t="shared" si="16"/>
        <v>16 meses</v>
      </c>
    </row>
    <row r="1061" spans="1:4" x14ac:dyDescent="0.25">
      <c r="A1061" s="13">
        <v>3</v>
      </c>
      <c r="B1061" t="s">
        <v>338</v>
      </c>
      <c r="C1061" t="s">
        <v>323</v>
      </c>
      <c r="D1061" t="str">
        <f t="shared" si="16"/>
        <v>3 meses</v>
      </c>
    </row>
    <row r="1062" spans="1:4" x14ac:dyDescent="0.25">
      <c r="A1062" s="13">
        <v>4</v>
      </c>
      <c r="B1062" t="s">
        <v>338</v>
      </c>
      <c r="C1062" t="s">
        <v>323</v>
      </c>
      <c r="D1062" t="str">
        <f t="shared" si="16"/>
        <v>4 meses</v>
      </c>
    </row>
    <row r="1063" spans="1:4" x14ac:dyDescent="0.25">
      <c r="A1063" s="13">
        <v>6</v>
      </c>
      <c r="B1063" t="s">
        <v>338</v>
      </c>
      <c r="C1063" t="s">
        <v>323</v>
      </c>
      <c r="D1063" t="str">
        <f t="shared" si="16"/>
        <v>6 meses</v>
      </c>
    </row>
    <row r="1064" spans="1:4" x14ac:dyDescent="0.25">
      <c r="A1064" s="13">
        <v>12</v>
      </c>
      <c r="B1064" t="s">
        <v>338</v>
      </c>
      <c r="C1064" t="s">
        <v>323</v>
      </c>
      <c r="D1064" t="str">
        <f t="shared" si="16"/>
        <v>12 meses</v>
      </c>
    </row>
    <row r="1065" spans="1:4" x14ac:dyDescent="0.25">
      <c r="A1065" s="13">
        <v>12</v>
      </c>
      <c r="B1065" t="s">
        <v>338</v>
      </c>
      <c r="C1065" t="s">
        <v>323</v>
      </c>
      <c r="D1065" t="str">
        <f t="shared" si="16"/>
        <v>12 meses</v>
      </c>
    </row>
    <row r="1066" spans="1:4" x14ac:dyDescent="0.25">
      <c r="A1066" s="13">
        <v>16</v>
      </c>
      <c r="B1066" t="s">
        <v>338</v>
      </c>
      <c r="C1066" t="s">
        <v>323</v>
      </c>
      <c r="D1066" t="str">
        <f t="shared" si="16"/>
        <v>16 meses</v>
      </c>
    </row>
    <row r="1067" spans="1:4" x14ac:dyDescent="0.25">
      <c r="A1067" s="13">
        <v>16</v>
      </c>
      <c r="B1067" t="s">
        <v>338</v>
      </c>
      <c r="C1067" t="s">
        <v>323</v>
      </c>
      <c r="D1067" t="str">
        <f t="shared" si="16"/>
        <v>16 meses</v>
      </c>
    </row>
    <row r="1068" spans="1:4" x14ac:dyDescent="0.25">
      <c r="A1068" s="13">
        <v>5</v>
      </c>
      <c r="B1068" t="s">
        <v>338</v>
      </c>
      <c r="C1068" t="s">
        <v>323</v>
      </c>
      <c r="D1068" t="str">
        <f t="shared" si="16"/>
        <v>5 meses</v>
      </c>
    </row>
    <row r="1069" spans="1:4" x14ac:dyDescent="0.25">
      <c r="A1069" s="13">
        <v>6</v>
      </c>
      <c r="B1069" t="s">
        <v>338</v>
      </c>
      <c r="C1069" t="s">
        <v>323</v>
      </c>
      <c r="D1069" t="str">
        <f t="shared" si="16"/>
        <v>6 meses</v>
      </c>
    </row>
    <row r="1070" spans="1:4" x14ac:dyDescent="0.25">
      <c r="A1070" s="13">
        <v>6</v>
      </c>
      <c r="B1070" t="s">
        <v>338</v>
      </c>
      <c r="C1070" t="s">
        <v>323</v>
      </c>
      <c r="D1070" t="str">
        <f t="shared" si="16"/>
        <v>6 meses</v>
      </c>
    </row>
    <row r="1071" spans="1:4" x14ac:dyDescent="0.25">
      <c r="A1071" s="13">
        <v>5</v>
      </c>
      <c r="B1071" t="s">
        <v>338</v>
      </c>
      <c r="C1071" t="s">
        <v>323</v>
      </c>
      <c r="D1071" t="str">
        <f t="shared" si="16"/>
        <v>5 meses</v>
      </c>
    </row>
    <row r="1072" spans="1:4" x14ac:dyDescent="0.25">
      <c r="A1072" s="13">
        <v>6</v>
      </c>
      <c r="B1072" t="s">
        <v>338</v>
      </c>
      <c r="C1072" t="s">
        <v>323</v>
      </c>
      <c r="D1072" t="str">
        <f t="shared" si="16"/>
        <v>6 meses</v>
      </c>
    </row>
    <row r="1073" spans="1:4" x14ac:dyDescent="0.25">
      <c r="A1073" s="13">
        <v>11</v>
      </c>
      <c r="B1073" t="s">
        <v>338</v>
      </c>
      <c r="C1073" t="s">
        <v>323</v>
      </c>
      <c r="D1073" t="str">
        <f t="shared" si="16"/>
        <v>11 meses</v>
      </c>
    </row>
    <row r="1074" spans="1:4" x14ac:dyDescent="0.25">
      <c r="A1074" s="13">
        <v>6</v>
      </c>
      <c r="B1074" t="s">
        <v>338</v>
      </c>
      <c r="C1074" t="s">
        <v>323</v>
      </c>
      <c r="D1074" t="str">
        <f t="shared" si="16"/>
        <v>6 meses</v>
      </c>
    </row>
    <row r="1075" spans="1:4" x14ac:dyDescent="0.25">
      <c r="A1075" s="13">
        <v>12</v>
      </c>
      <c r="B1075" t="s">
        <v>338</v>
      </c>
      <c r="C1075" t="s">
        <v>323</v>
      </c>
      <c r="D1075" t="str">
        <f t="shared" si="16"/>
        <v>12 meses</v>
      </c>
    </row>
    <row r="1076" spans="1:4" x14ac:dyDescent="0.25">
      <c r="A1076" s="13">
        <v>10</v>
      </c>
      <c r="B1076" t="s">
        <v>338</v>
      </c>
      <c r="C1076" t="s">
        <v>323</v>
      </c>
      <c r="D1076" t="str">
        <f t="shared" si="16"/>
        <v>10 meses</v>
      </c>
    </row>
    <row r="1077" spans="1:4" x14ac:dyDescent="0.25">
      <c r="A1077" s="13">
        <v>12</v>
      </c>
      <c r="B1077" t="s">
        <v>338</v>
      </c>
      <c r="C1077" t="s">
        <v>323</v>
      </c>
      <c r="D1077" t="str">
        <f t="shared" si="16"/>
        <v>12 meses</v>
      </c>
    </row>
    <row r="1078" spans="1:4" x14ac:dyDescent="0.25">
      <c r="A1078" s="13">
        <v>7</v>
      </c>
      <c r="B1078" t="s">
        <v>338</v>
      </c>
      <c r="C1078" t="s">
        <v>323</v>
      </c>
      <c r="D1078" t="str">
        <f t="shared" si="16"/>
        <v>7 meses</v>
      </c>
    </row>
    <row r="1079" spans="1:4" x14ac:dyDescent="0.25">
      <c r="A1079" s="13">
        <v>9</v>
      </c>
      <c r="B1079" t="s">
        <v>338</v>
      </c>
      <c r="C1079" t="s">
        <v>323</v>
      </c>
      <c r="D1079" t="str">
        <f t="shared" si="16"/>
        <v>9 meses</v>
      </c>
    </row>
    <row r="1080" spans="1:4" x14ac:dyDescent="0.25">
      <c r="A1080" s="13">
        <v>11</v>
      </c>
      <c r="B1080" t="s">
        <v>338</v>
      </c>
      <c r="C1080" t="s">
        <v>323</v>
      </c>
      <c r="D1080" t="str">
        <f t="shared" si="16"/>
        <v>11 meses</v>
      </c>
    </row>
    <row r="1081" spans="1:4" x14ac:dyDescent="0.25">
      <c r="A1081" s="13">
        <v>2</v>
      </c>
      <c r="B1081" t="s">
        <v>338</v>
      </c>
      <c r="C1081" t="s">
        <v>323</v>
      </c>
      <c r="D1081" t="str">
        <f t="shared" si="16"/>
        <v>2 meses</v>
      </c>
    </row>
    <row r="1082" spans="1:4" x14ac:dyDescent="0.25">
      <c r="A1082" s="13">
        <v>5</v>
      </c>
      <c r="B1082" t="s">
        <v>338</v>
      </c>
      <c r="C1082" t="s">
        <v>323</v>
      </c>
      <c r="D1082" t="str">
        <f t="shared" si="16"/>
        <v>5 meses</v>
      </c>
    </row>
    <row r="1083" spans="1:4" x14ac:dyDescent="0.25">
      <c r="A1083" s="13">
        <v>9</v>
      </c>
      <c r="B1083" t="s">
        <v>338</v>
      </c>
      <c r="C1083" t="s">
        <v>323</v>
      </c>
      <c r="D1083" t="str">
        <f t="shared" si="16"/>
        <v>9 meses</v>
      </c>
    </row>
    <row r="1084" spans="1:4" x14ac:dyDescent="0.25">
      <c r="A1084" s="13">
        <v>6</v>
      </c>
      <c r="B1084" t="s">
        <v>338</v>
      </c>
      <c r="C1084" t="s">
        <v>323</v>
      </c>
      <c r="D1084" t="str">
        <f t="shared" si="16"/>
        <v>6 meses</v>
      </c>
    </row>
    <row r="1085" spans="1:4" x14ac:dyDescent="0.25">
      <c r="A1085" s="13">
        <v>8</v>
      </c>
      <c r="B1085" t="s">
        <v>338</v>
      </c>
      <c r="C1085" t="s">
        <v>323</v>
      </c>
      <c r="D1085" t="str">
        <f t="shared" si="16"/>
        <v>8 meses</v>
      </c>
    </row>
    <row r="1086" spans="1:4" x14ac:dyDescent="0.25">
      <c r="A1086" s="13">
        <v>8</v>
      </c>
      <c r="B1086" t="s">
        <v>338</v>
      </c>
      <c r="C1086" t="s">
        <v>323</v>
      </c>
      <c r="D1086" t="str">
        <f t="shared" si="16"/>
        <v>8 meses</v>
      </c>
    </row>
    <row r="1087" spans="1:4" x14ac:dyDescent="0.25">
      <c r="A1087" s="13">
        <v>12</v>
      </c>
      <c r="B1087" t="s">
        <v>338</v>
      </c>
      <c r="C1087" t="s">
        <v>323</v>
      </c>
      <c r="D1087" t="str">
        <f t="shared" si="16"/>
        <v>12 meses</v>
      </c>
    </row>
    <row r="1088" spans="1:4" x14ac:dyDescent="0.25">
      <c r="A1088" s="13">
        <v>6</v>
      </c>
      <c r="B1088" t="s">
        <v>338</v>
      </c>
      <c r="C1088" t="s">
        <v>323</v>
      </c>
      <c r="D1088" t="str">
        <f t="shared" si="16"/>
        <v>6 meses</v>
      </c>
    </row>
    <row r="1089" spans="1:4" x14ac:dyDescent="0.25">
      <c r="A1089" s="13">
        <v>5</v>
      </c>
      <c r="B1089" t="s">
        <v>338</v>
      </c>
      <c r="C1089" t="s">
        <v>323</v>
      </c>
      <c r="D1089" t="str">
        <f t="shared" si="16"/>
        <v>5 meses</v>
      </c>
    </row>
    <row r="1090" spans="1:4" x14ac:dyDescent="0.25">
      <c r="A1090" s="13">
        <v>6</v>
      </c>
      <c r="B1090" t="s">
        <v>338</v>
      </c>
      <c r="C1090" t="s">
        <v>323</v>
      </c>
      <c r="D1090" t="str">
        <f t="shared" si="16"/>
        <v>6 meses</v>
      </c>
    </row>
    <row r="1091" spans="1:4" x14ac:dyDescent="0.25">
      <c r="A1091" s="13">
        <v>6</v>
      </c>
      <c r="B1091" t="s">
        <v>338</v>
      </c>
      <c r="C1091" t="s">
        <v>323</v>
      </c>
      <c r="D1091" t="str">
        <f t="shared" ref="D1091:D1154" si="17">CONCATENATE(A1091,C1091,B1091)</f>
        <v>6 meses</v>
      </c>
    </row>
    <row r="1092" spans="1:4" x14ac:dyDescent="0.25">
      <c r="A1092" s="13">
        <v>5</v>
      </c>
      <c r="B1092" t="s">
        <v>338</v>
      </c>
      <c r="C1092" t="s">
        <v>323</v>
      </c>
      <c r="D1092" t="str">
        <f t="shared" si="17"/>
        <v>5 meses</v>
      </c>
    </row>
    <row r="1093" spans="1:4" x14ac:dyDescent="0.25">
      <c r="A1093" s="13">
        <v>6</v>
      </c>
      <c r="B1093" t="s">
        <v>338</v>
      </c>
      <c r="C1093" t="s">
        <v>323</v>
      </c>
      <c r="D1093" t="str">
        <f t="shared" si="17"/>
        <v>6 meses</v>
      </c>
    </row>
    <row r="1094" spans="1:4" x14ac:dyDescent="0.25">
      <c r="A1094" s="13">
        <v>2</v>
      </c>
      <c r="B1094" t="s">
        <v>338</v>
      </c>
      <c r="C1094" t="s">
        <v>323</v>
      </c>
      <c r="D1094" t="str">
        <f t="shared" si="17"/>
        <v>2 meses</v>
      </c>
    </row>
    <row r="1095" spans="1:4" x14ac:dyDescent="0.25">
      <c r="A1095" s="13">
        <v>6</v>
      </c>
      <c r="B1095" t="s">
        <v>338</v>
      </c>
      <c r="C1095" t="s">
        <v>323</v>
      </c>
      <c r="D1095" t="str">
        <f t="shared" si="17"/>
        <v>6 meses</v>
      </c>
    </row>
    <row r="1096" spans="1:4" x14ac:dyDescent="0.25">
      <c r="A1096" s="13">
        <v>12</v>
      </c>
      <c r="B1096" t="s">
        <v>338</v>
      </c>
      <c r="C1096" t="s">
        <v>323</v>
      </c>
      <c r="D1096" t="str">
        <f t="shared" si="17"/>
        <v>12 meses</v>
      </c>
    </row>
    <row r="1097" spans="1:4" x14ac:dyDescent="0.25">
      <c r="A1097" s="13">
        <v>14</v>
      </c>
      <c r="B1097" t="s">
        <v>338</v>
      </c>
      <c r="C1097" t="s">
        <v>323</v>
      </c>
      <c r="D1097" t="str">
        <f t="shared" si="17"/>
        <v>14 meses</v>
      </c>
    </row>
    <row r="1098" spans="1:4" x14ac:dyDescent="0.25">
      <c r="A1098" s="13">
        <v>10</v>
      </c>
      <c r="B1098" t="s">
        <v>338</v>
      </c>
      <c r="C1098" t="s">
        <v>323</v>
      </c>
      <c r="D1098" t="str">
        <f t="shared" si="17"/>
        <v>10 meses</v>
      </c>
    </row>
    <row r="1099" spans="1:4" x14ac:dyDescent="0.25">
      <c r="A1099" s="13">
        <v>10</v>
      </c>
      <c r="B1099" t="s">
        <v>338</v>
      </c>
      <c r="C1099" t="s">
        <v>323</v>
      </c>
      <c r="D1099" t="str">
        <f t="shared" si="17"/>
        <v>10 meses</v>
      </c>
    </row>
    <row r="1100" spans="1:4" x14ac:dyDescent="0.25">
      <c r="A1100" s="13">
        <v>4</v>
      </c>
      <c r="B1100" t="s">
        <v>338</v>
      </c>
      <c r="C1100" t="s">
        <v>323</v>
      </c>
      <c r="D1100" t="str">
        <f t="shared" si="17"/>
        <v>4 meses</v>
      </c>
    </row>
    <row r="1101" spans="1:4" x14ac:dyDescent="0.25">
      <c r="A1101" s="13">
        <v>4</v>
      </c>
      <c r="B1101" t="s">
        <v>338</v>
      </c>
      <c r="C1101" t="s">
        <v>323</v>
      </c>
      <c r="D1101" t="str">
        <f t="shared" si="17"/>
        <v>4 meses</v>
      </c>
    </row>
    <row r="1102" spans="1:4" x14ac:dyDescent="0.25">
      <c r="A1102" s="13">
        <v>4</v>
      </c>
      <c r="B1102" t="s">
        <v>338</v>
      </c>
      <c r="C1102" t="s">
        <v>323</v>
      </c>
      <c r="D1102" t="str">
        <f t="shared" si="17"/>
        <v>4 meses</v>
      </c>
    </row>
    <row r="1103" spans="1:4" x14ac:dyDescent="0.25">
      <c r="A1103" s="13">
        <v>12</v>
      </c>
      <c r="B1103" t="s">
        <v>338</v>
      </c>
      <c r="C1103" t="s">
        <v>323</v>
      </c>
      <c r="D1103" t="str">
        <f t="shared" si="17"/>
        <v>12 meses</v>
      </c>
    </row>
    <row r="1104" spans="1:4" x14ac:dyDescent="0.25">
      <c r="A1104" s="13">
        <v>12</v>
      </c>
      <c r="B1104" t="s">
        <v>338</v>
      </c>
      <c r="C1104" t="s">
        <v>323</v>
      </c>
      <c r="D1104" t="str">
        <f t="shared" si="17"/>
        <v>12 meses</v>
      </c>
    </row>
    <row r="1105" spans="1:4" x14ac:dyDescent="0.25">
      <c r="A1105" s="13">
        <v>12</v>
      </c>
      <c r="B1105" t="s">
        <v>338</v>
      </c>
      <c r="C1105" t="s">
        <v>323</v>
      </c>
      <c r="D1105" t="str">
        <f t="shared" si="17"/>
        <v>12 meses</v>
      </c>
    </row>
    <row r="1106" spans="1:4" x14ac:dyDescent="0.25">
      <c r="A1106" s="13">
        <v>5</v>
      </c>
      <c r="B1106" t="s">
        <v>338</v>
      </c>
      <c r="C1106" t="s">
        <v>323</v>
      </c>
      <c r="D1106" t="str">
        <f t="shared" si="17"/>
        <v>5 meses</v>
      </c>
    </row>
    <row r="1107" spans="1:4" x14ac:dyDescent="0.25">
      <c r="A1107" s="13">
        <v>5</v>
      </c>
      <c r="B1107" t="s">
        <v>338</v>
      </c>
      <c r="C1107" t="s">
        <v>323</v>
      </c>
      <c r="D1107" t="str">
        <f t="shared" si="17"/>
        <v>5 meses</v>
      </c>
    </row>
    <row r="1108" spans="1:4" x14ac:dyDescent="0.25">
      <c r="A1108" s="13">
        <v>12</v>
      </c>
      <c r="B1108" t="s">
        <v>338</v>
      </c>
      <c r="C1108" t="s">
        <v>323</v>
      </c>
      <c r="D1108" t="str">
        <f t="shared" si="17"/>
        <v>12 meses</v>
      </c>
    </row>
    <row r="1109" spans="1:4" x14ac:dyDescent="0.25">
      <c r="A1109" s="13">
        <v>5</v>
      </c>
      <c r="B1109" t="s">
        <v>338</v>
      </c>
      <c r="C1109" t="s">
        <v>323</v>
      </c>
      <c r="D1109" t="str">
        <f t="shared" si="17"/>
        <v>5 meses</v>
      </c>
    </row>
    <row r="1110" spans="1:4" x14ac:dyDescent="0.25">
      <c r="A1110" s="13">
        <v>5</v>
      </c>
      <c r="B1110" t="s">
        <v>338</v>
      </c>
      <c r="C1110" t="s">
        <v>323</v>
      </c>
      <c r="D1110" t="str">
        <f t="shared" si="17"/>
        <v>5 meses</v>
      </c>
    </row>
    <row r="1111" spans="1:4" x14ac:dyDescent="0.25">
      <c r="A1111" s="13">
        <v>6</v>
      </c>
      <c r="B1111" t="s">
        <v>338</v>
      </c>
      <c r="C1111" t="s">
        <v>323</v>
      </c>
      <c r="D1111" t="str">
        <f t="shared" si="17"/>
        <v>6 meses</v>
      </c>
    </row>
    <row r="1112" spans="1:4" x14ac:dyDescent="0.25">
      <c r="A1112" s="13">
        <v>6</v>
      </c>
      <c r="B1112" t="s">
        <v>338</v>
      </c>
      <c r="C1112" t="s">
        <v>323</v>
      </c>
      <c r="D1112" t="str">
        <f t="shared" si="17"/>
        <v>6 meses</v>
      </c>
    </row>
    <row r="1113" spans="1:4" x14ac:dyDescent="0.25">
      <c r="A1113" s="13">
        <v>12</v>
      </c>
      <c r="B1113" t="s">
        <v>338</v>
      </c>
      <c r="C1113" t="s">
        <v>323</v>
      </c>
      <c r="D1113" t="str">
        <f t="shared" si="17"/>
        <v>12 meses</v>
      </c>
    </row>
    <row r="1114" spans="1:4" x14ac:dyDescent="0.25">
      <c r="A1114" s="13">
        <v>6</v>
      </c>
      <c r="B1114" t="s">
        <v>338</v>
      </c>
      <c r="C1114" t="s">
        <v>323</v>
      </c>
      <c r="D1114" t="str">
        <f t="shared" si="17"/>
        <v>6 meses</v>
      </c>
    </row>
    <row r="1115" spans="1:4" x14ac:dyDescent="0.25">
      <c r="A1115" s="13">
        <v>6</v>
      </c>
      <c r="B1115" t="s">
        <v>338</v>
      </c>
      <c r="C1115" t="s">
        <v>323</v>
      </c>
      <c r="D1115" t="str">
        <f t="shared" si="17"/>
        <v>6 meses</v>
      </c>
    </row>
    <row r="1116" spans="1:4" x14ac:dyDescent="0.25">
      <c r="A1116" s="13">
        <v>14</v>
      </c>
      <c r="B1116" t="s">
        <v>338</v>
      </c>
      <c r="C1116" t="s">
        <v>323</v>
      </c>
      <c r="D1116" t="str">
        <f t="shared" si="17"/>
        <v>14 meses</v>
      </c>
    </row>
    <row r="1117" spans="1:4" x14ac:dyDescent="0.25">
      <c r="A1117" s="13">
        <v>11</v>
      </c>
      <c r="B1117" t="s">
        <v>338</v>
      </c>
      <c r="C1117" t="s">
        <v>323</v>
      </c>
      <c r="D1117" t="str">
        <f t="shared" si="17"/>
        <v>11 meses</v>
      </c>
    </row>
    <row r="1118" spans="1:4" x14ac:dyDescent="0.25">
      <c r="A1118" s="13">
        <v>11</v>
      </c>
      <c r="B1118" t="s">
        <v>338</v>
      </c>
      <c r="C1118" t="s">
        <v>323</v>
      </c>
      <c r="D1118" t="str">
        <f t="shared" si="17"/>
        <v>11 meses</v>
      </c>
    </row>
    <row r="1119" spans="1:4" x14ac:dyDescent="0.25">
      <c r="A1119" s="13">
        <v>11</v>
      </c>
      <c r="B1119" t="s">
        <v>338</v>
      </c>
      <c r="C1119" t="s">
        <v>323</v>
      </c>
      <c r="D1119" t="str">
        <f t="shared" si="17"/>
        <v>11 meses</v>
      </c>
    </row>
    <row r="1120" spans="1:4" x14ac:dyDescent="0.25">
      <c r="A1120" s="13">
        <v>11</v>
      </c>
      <c r="B1120" t="s">
        <v>338</v>
      </c>
      <c r="C1120" t="s">
        <v>323</v>
      </c>
      <c r="D1120" t="str">
        <f t="shared" si="17"/>
        <v>11 meses</v>
      </c>
    </row>
    <row r="1121" spans="1:4" x14ac:dyDescent="0.25">
      <c r="A1121" s="13">
        <v>11</v>
      </c>
      <c r="B1121" t="s">
        <v>338</v>
      </c>
      <c r="C1121" t="s">
        <v>323</v>
      </c>
      <c r="D1121" t="str">
        <f t="shared" si="17"/>
        <v>11 meses</v>
      </c>
    </row>
    <row r="1122" spans="1:4" x14ac:dyDescent="0.25">
      <c r="A1122" s="13">
        <v>12</v>
      </c>
      <c r="B1122" t="s">
        <v>338</v>
      </c>
      <c r="C1122" t="s">
        <v>323</v>
      </c>
      <c r="D1122" t="str">
        <f t="shared" si="17"/>
        <v>12 meses</v>
      </c>
    </row>
    <row r="1123" spans="1:4" x14ac:dyDescent="0.25">
      <c r="A1123" s="13">
        <v>12</v>
      </c>
      <c r="B1123" t="s">
        <v>338</v>
      </c>
      <c r="C1123" t="s">
        <v>323</v>
      </c>
      <c r="D1123" t="str">
        <f t="shared" si="17"/>
        <v>12 meses</v>
      </c>
    </row>
    <row r="1124" spans="1:4" x14ac:dyDescent="0.25">
      <c r="A1124" s="13">
        <v>10</v>
      </c>
      <c r="B1124" t="s">
        <v>338</v>
      </c>
      <c r="C1124" t="s">
        <v>323</v>
      </c>
      <c r="D1124" t="str">
        <f t="shared" si="17"/>
        <v>10 meses</v>
      </c>
    </row>
    <row r="1125" spans="1:4" x14ac:dyDescent="0.25">
      <c r="A1125" s="13">
        <v>11</v>
      </c>
      <c r="B1125" t="s">
        <v>338</v>
      </c>
      <c r="C1125" t="s">
        <v>323</v>
      </c>
      <c r="D1125" t="str">
        <f t="shared" si="17"/>
        <v>11 meses</v>
      </c>
    </row>
    <row r="1126" spans="1:4" x14ac:dyDescent="0.25">
      <c r="A1126" s="13">
        <v>11</v>
      </c>
      <c r="B1126" t="s">
        <v>338</v>
      </c>
      <c r="C1126" t="s">
        <v>323</v>
      </c>
      <c r="D1126" t="str">
        <f t="shared" si="17"/>
        <v>11 meses</v>
      </c>
    </row>
    <row r="1127" spans="1:4" x14ac:dyDescent="0.25">
      <c r="A1127" s="13">
        <v>7</v>
      </c>
      <c r="B1127" t="s">
        <v>338</v>
      </c>
      <c r="C1127" t="s">
        <v>323</v>
      </c>
      <c r="D1127" t="str">
        <f t="shared" si="17"/>
        <v>7 meses</v>
      </c>
    </row>
    <row r="1128" spans="1:4" x14ac:dyDescent="0.25">
      <c r="A1128" s="13">
        <v>5</v>
      </c>
      <c r="B1128" t="s">
        <v>338</v>
      </c>
      <c r="C1128" t="s">
        <v>323</v>
      </c>
      <c r="D1128" t="str">
        <f t="shared" si="17"/>
        <v>5 meses</v>
      </c>
    </row>
    <row r="1129" spans="1:4" x14ac:dyDescent="0.25">
      <c r="A1129" s="13">
        <v>9</v>
      </c>
      <c r="B1129" t="s">
        <v>338</v>
      </c>
      <c r="C1129" t="s">
        <v>323</v>
      </c>
      <c r="D1129" t="str">
        <f t="shared" si="17"/>
        <v>9 meses</v>
      </c>
    </row>
    <row r="1130" spans="1:4" x14ac:dyDescent="0.25">
      <c r="A1130" s="13">
        <v>9</v>
      </c>
      <c r="B1130" t="s">
        <v>338</v>
      </c>
      <c r="C1130" t="s">
        <v>323</v>
      </c>
      <c r="D1130" t="str">
        <f t="shared" si="17"/>
        <v>9 meses</v>
      </c>
    </row>
    <row r="1131" spans="1:4" x14ac:dyDescent="0.25">
      <c r="A1131" s="13">
        <v>5</v>
      </c>
      <c r="B1131" t="s">
        <v>338</v>
      </c>
      <c r="C1131" t="s">
        <v>323</v>
      </c>
      <c r="D1131" t="str">
        <f t="shared" si="17"/>
        <v>5 meses</v>
      </c>
    </row>
    <row r="1132" spans="1:4" x14ac:dyDescent="0.25">
      <c r="A1132" s="13">
        <v>5</v>
      </c>
      <c r="B1132" t="s">
        <v>338</v>
      </c>
      <c r="C1132" t="s">
        <v>323</v>
      </c>
      <c r="D1132" t="str">
        <f t="shared" si="17"/>
        <v>5 meses</v>
      </c>
    </row>
    <row r="1133" spans="1:4" x14ac:dyDescent="0.25">
      <c r="A1133" s="13">
        <v>8</v>
      </c>
      <c r="B1133" t="s">
        <v>338</v>
      </c>
      <c r="C1133" t="s">
        <v>323</v>
      </c>
      <c r="D1133" t="str">
        <f t="shared" si="17"/>
        <v>8 meses</v>
      </c>
    </row>
    <row r="1134" spans="1:4" x14ac:dyDescent="0.25">
      <c r="A1134" s="13">
        <v>8</v>
      </c>
      <c r="B1134" t="s">
        <v>338</v>
      </c>
      <c r="C1134" t="s">
        <v>323</v>
      </c>
      <c r="D1134" t="str">
        <f t="shared" si="17"/>
        <v>8 meses</v>
      </c>
    </row>
    <row r="1135" spans="1:4" x14ac:dyDescent="0.25">
      <c r="A1135" s="13">
        <v>8</v>
      </c>
      <c r="B1135" t="s">
        <v>338</v>
      </c>
      <c r="C1135" t="s">
        <v>323</v>
      </c>
      <c r="D1135" t="str">
        <f t="shared" si="17"/>
        <v>8 meses</v>
      </c>
    </row>
    <row r="1136" spans="1:4" x14ac:dyDescent="0.25">
      <c r="A1136" s="13">
        <v>10</v>
      </c>
      <c r="B1136" t="s">
        <v>338</v>
      </c>
      <c r="C1136" t="s">
        <v>323</v>
      </c>
      <c r="D1136" t="str">
        <f t="shared" si="17"/>
        <v>10 meses</v>
      </c>
    </row>
    <row r="1137" spans="1:4" x14ac:dyDescent="0.25">
      <c r="A1137" s="13">
        <v>5</v>
      </c>
      <c r="B1137" t="s">
        <v>338</v>
      </c>
      <c r="C1137" t="s">
        <v>323</v>
      </c>
      <c r="D1137" t="str">
        <f t="shared" si="17"/>
        <v>5 meses</v>
      </c>
    </row>
    <row r="1138" spans="1:4" x14ac:dyDescent="0.25">
      <c r="A1138" s="13">
        <v>5</v>
      </c>
      <c r="B1138" t="s">
        <v>338</v>
      </c>
      <c r="C1138" t="s">
        <v>323</v>
      </c>
      <c r="D1138" t="str">
        <f t="shared" si="17"/>
        <v>5 meses</v>
      </c>
    </row>
    <row r="1139" spans="1:4" x14ac:dyDescent="0.25">
      <c r="A1139" s="13">
        <v>5</v>
      </c>
      <c r="B1139" t="s">
        <v>338</v>
      </c>
      <c r="C1139" t="s">
        <v>323</v>
      </c>
      <c r="D1139" t="str">
        <f t="shared" si="17"/>
        <v>5 meses</v>
      </c>
    </row>
    <row r="1140" spans="1:4" x14ac:dyDescent="0.25">
      <c r="A1140" s="13">
        <v>5</v>
      </c>
      <c r="B1140" t="s">
        <v>338</v>
      </c>
      <c r="C1140" t="s">
        <v>323</v>
      </c>
      <c r="D1140" t="str">
        <f t="shared" si="17"/>
        <v>5 meses</v>
      </c>
    </row>
    <row r="1141" spans="1:4" x14ac:dyDescent="0.25">
      <c r="A1141" s="13">
        <v>5</v>
      </c>
      <c r="B1141" t="s">
        <v>338</v>
      </c>
      <c r="C1141" t="s">
        <v>323</v>
      </c>
      <c r="D1141" t="str">
        <f t="shared" si="17"/>
        <v>5 meses</v>
      </c>
    </row>
    <row r="1142" spans="1:4" x14ac:dyDescent="0.25">
      <c r="A1142" s="13">
        <v>15</v>
      </c>
      <c r="B1142" t="s">
        <v>338</v>
      </c>
      <c r="C1142" t="s">
        <v>323</v>
      </c>
      <c r="D1142" t="str">
        <f t="shared" si="17"/>
        <v>15 meses</v>
      </c>
    </row>
    <row r="1143" spans="1:4" x14ac:dyDescent="0.25">
      <c r="A1143" s="13">
        <v>10</v>
      </c>
      <c r="B1143" t="s">
        <v>338</v>
      </c>
      <c r="C1143" t="s">
        <v>323</v>
      </c>
      <c r="D1143" t="str">
        <f t="shared" si="17"/>
        <v>10 meses</v>
      </c>
    </row>
    <row r="1144" spans="1:4" x14ac:dyDescent="0.25">
      <c r="A1144" s="13">
        <v>12</v>
      </c>
      <c r="B1144" t="s">
        <v>338</v>
      </c>
      <c r="C1144" t="s">
        <v>323</v>
      </c>
      <c r="D1144" t="str">
        <f t="shared" si="17"/>
        <v>12 meses</v>
      </c>
    </row>
    <row r="1145" spans="1:4" x14ac:dyDescent="0.25">
      <c r="A1145" s="13">
        <v>12</v>
      </c>
      <c r="B1145" t="s">
        <v>338</v>
      </c>
      <c r="C1145" t="s">
        <v>323</v>
      </c>
      <c r="D1145" t="str">
        <f t="shared" si="17"/>
        <v>12 meses</v>
      </c>
    </row>
    <row r="1146" spans="1:4" x14ac:dyDescent="0.25">
      <c r="A1146" s="13">
        <v>12</v>
      </c>
      <c r="B1146" t="s">
        <v>338</v>
      </c>
      <c r="C1146" t="s">
        <v>323</v>
      </c>
      <c r="D1146" t="str">
        <f t="shared" si="17"/>
        <v>12 meses</v>
      </c>
    </row>
    <row r="1147" spans="1:4" x14ac:dyDescent="0.25">
      <c r="A1147" s="13">
        <v>12</v>
      </c>
      <c r="B1147" t="s">
        <v>338</v>
      </c>
      <c r="C1147" t="s">
        <v>323</v>
      </c>
      <c r="D1147" t="str">
        <f t="shared" si="17"/>
        <v>12 meses</v>
      </c>
    </row>
    <row r="1148" spans="1:4" x14ac:dyDescent="0.25">
      <c r="A1148" s="13">
        <v>12</v>
      </c>
      <c r="B1148" t="s">
        <v>338</v>
      </c>
      <c r="C1148" t="s">
        <v>323</v>
      </c>
      <c r="D1148" t="str">
        <f t="shared" si="17"/>
        <v>12 meses</v>
      </c>
    </row>
    <row r="1149" spans="1:4" x14ac:dyDescent="0.25">
      <c r="A1149" s="13">
        <v>4</v>
      </c>
      <c r="B1149" t="s">
        <v>338</v>
      </c>
      <c r="C1149" t="s">
        <v>323</v>
      </c>
      <c r="D1149" t="str">
        <f t="shared" si="17"/>
        <v>4 meses</v>
      </c>
    </row>
    <row r="1150" spans="1:4" x14ac:dyDescent="0.25">
      <c r="A1150" s="13">
        <v>9</v>
      </c>
      <c r="B1150" t="s">
        <v>338</v>
      </c>
      <c r="C1150" t="s">
        <v>323</v>
      </c>
      <c r="D1150" t="str">
        <f t="shared" si="17"/>
        <v>9 meses</v>
      </c>
    </row>
    <row r="1151" spans="1:4" x14ac:dyDescent="0.25">
      <c r="A1151" s="13">
        <v>9</v>
      </c>
      <c r="B1151" t="s">
        <v>338</v>
      </c>
      <c r="C1151" t="s">
        <v>323</v>
      </c>
      <c r="D1151" t="str">
        <f t="shared" si="17"/>
        <v>9 meses</v>
      </c>
    </row>
    <row r="1152" spans="1:4" x14ac:dyDescent="0.25">
      <c r="A1152" s="13">
        <v>4</v>
      </c>
      <c r="B1152" t="s">
        <v>338</v>
      </c>
      <c r="C1152" t="s">
        <v>323</v>
      </c>
      <c r="D1152" t="str">
        <f t="shared" si="17"/>
        <v>4 meses</v>
      </c>
    </row>
    <row r="1153" spans="1:4" x14ac:dyDescent="0.25">
      <c r="A1153" s="13">
        <v>4</v>
      </c>
      <c r="B1153" t="s">
        <v>338</v>
      </c>
      <c r="C1153" t="s">
        <v>323</v>
      </c>
      <c r="D1153" t="str">
        <f t="shared" si="17"/>
        <v>4 meses</v>
      </c>
    </row>
    <row r="1154" spans="1:4" x14ac:dyDescent="0.25">
      <c r="A1154" s="13">
        <v>9</v>
      </c>
      <c r="B1154" t="s">
        <v>338</v>
      </c>
      <c r="C1154" t="s">
        <v>323</v>
      </c>
      <c r="D1154" t="str">
        <f t="shared" si="17"/>
        <v>9 meses</v>
      </c>
    </row>
    <row r="1155" spans="1:4" x14ac:dyDescent="0.25">
      <c r="A1155" s="13">
        <v>9</v>
      </c>
      <c r="B1155" t="s">
        <v>338</v>
      </c>
      <c r="C1155" t="s">
        <v>323</v>
      </c>
      <c r="D1155" t="str">
        <f t="shared" ref="D1155:D1218" si="18">CONCATENATE(A1155,C1155,B1155)</f>
        <v>9 meses</v>
      </c>
    </row>
    <row r="1156" spans="1:4" x14ac:dyDescent="0.25">
      <c r="A1156" s="13">
        <v>10</v>
      </c>
      <c r="B1156" t="s">
        <v>338</v>
      </c>
      <c r="C1156" t="s">
        <v>323</v>
      </c>
      <c r="D1156" t="str">
        <f t="shared" si="18"/>
        <v>10 meses</v>
      </c>
    </row>
    <row r="1157" spans="1:4" x14ac:dyDescent="0.25">
      <c r="A1157" s="13">
        <v>12</v>
      </c>
      <c r="B1157" t="s">
        <v>338</v>
      </c>
      <c r="C1157" t="s">
        <v>323</v>
      </c>
      <c r="D1157" t="str">
        <f t="shared" si="18"/>
        <v>12 meses</v>
      </c>
    </row>
    <row r="1158" spans="1:4" x14ac:dyDescent="0.25">
      <c r="A1158" s="13">
        <v>6</v>
      </c>
      <c r="B1158" t="s">
        <v>338</v>
      </c>
      <c r="C1158" t="s">
        <v>323</v>
      </c>
      <c r="D1158" t="str">
        <f t="shared" si="18"/>
        <v>6 meses</v>
      </c>
    </row>
    <row r="1159" spans="1:4" x14ac:dyDescent="0.25">
      <c r="A1159" s="13">
        <v>6</v>
      </c>
      <c r="B1159" t="s">
        <v>338</v>
      </c>
      <c r="C1159" t="s">
        <v>323</v>
      </c>
      <c r="D1159" t="str">
        <f t="shared" si="18"/>
        <v>6 meses</v>
      </c>
    </row>
    <row r="1160" spans="1:4" x14ac:dyDescent="0.25">
      <c r="A1160" s="13">
        <v>10</v>
      </c>
      <c r="B1160" t="s">
        <v>338</v>
      </c>
      <c r="C1160" t="s">
        <v>323</v>
      </c>
      <c r="D1160" t="str">
        <f t="shared" si="18"/>
        <v>10 meses</v>
      </c>
    </row>
    <row r="1161" spans="1:4" x14ac:dyDescent="0.25">
      <c r="A1161" s="13">
        <v>7</v>
      </c>
      <c r="B1161" t="s">
        <v>338</v>
      </c>
      <c r="C1161" t="s">
        <v>323</v>
      </c>
      <c r="D1161" t="str">
        <f t="shared" si="18"/>
        <v>7 meses</v>
      </c>
    </row>
    <row r="1162" spans="1:4" x14ac:dyDescent="0.25">
      <c r="A1162" s="13">
        <v>7</v>
      </c>
      <c r="B1162" t="s">
        <v>338</v>
      </c>
      <c r="C1162" t="s">
        <v>323</v>
      </c>
      <c r="D1162" t="str">
        <f t="shared" si="18"/>
        <v>7 meses</v>
      </c>
    </row>
    <row r="1163" spans="1:4" x14ac:dyDescent="0.25">
      <c r="A1163" s="13">
        <v>6</v>
      </c>
      <c r="B1163" t="s">
        <v>338</v>
      </c>
      <c r="C1163" t="s">
        <v>323</v>
      </c>
      <c r="D1163" t="str">
        <f t="shared" si="18"/>
        <v>6 meses</v>
      </c>
    </row>
    <row r="1164" spans="1:4" x14ac:dyDescent="0.25">
      <c r="A1164" s="13">
        <v>7</v>
      </c>
      <c r="B1164" t="s">
        <v>338</v>
      </c>
      <c r="C1164" t="s">
        <v>323</v>
      </c>
      <c r="D1164" t="str">
        <f t="shared" si="18"/>
        <v>7 meses</v>
      </c>
    </row>
    <row r="1165" spans="1:4" x14ac:dyDescent="0.25">
      <c r="A1165" s="13">
        <v>12</v>
      </c>
      <c r="B1165" t="s">
        <v>338</v>
      </c>
      <c r="C1165" t="s">
        <v>323</v>
      </c>
      <c r="D1165" t="str">
        <f t="shared" si="18"/>
        <v>12 meses</v>
      </c>
    </row>
    <row r="1166" spans="1:4" x14ac:dyDescent="0.25">
      <c r="A1166" s="13">
        <v>9</v>
      </c>
      <c r="B1166" t="s">
        <v>338</v>
      </c>
      <c r="C1166" t="s">
        <v>323</v>
      </c>
      <c r="D1166" t="str">
        <f t="shared" si="18"/>
        <v>9 meses</v>
      </c>
    </row>
    <row r="1167" spans="1:4" x14ac:dyDescent="0.25">
      <c r="A1167" s="13">
        <v>10</v>
      </c>
      <c r="B1167" t="s">
        <v>338</v>
      </c>
      <c r="C1167" t="s">
        <v>323</v>
      </c>
      <c r="D1167" t="str">
        <f t="shared" si="18"/>
        <v>10 meses</v>
      </c>
    </row>
    <row r="1168" spans="1:4" x14ac:dyDescent="0.25">
      <c r="A1168" s="13">
        <v>9</v>
      </c>
      <c r="B1168" t="s">
        <v>338</v>
      </c>
      <c r="C1168" t="s">
        <v>323</v>
      </c>
      <c r="D1168" t="str">
        <f t="shared" si="18"/>
        <v>9 meses</v>
      </c>
    </row>
    <row r="1169" spans="1:4" x14ac:dyDescent="0.25">
      <c r="A1169" s="13">
        <v>6</v>
      </c>
      <c r="B1169" t="s">
        <v>338</v>
      </c>
      <c r="C1169" t="s">
        <v>323</v>
      </c>
      <c r="D1169" t="str">
        <f t="shared" si="18"/>
        <v>6 meses</v>
      </c>
    </row>
    <row r="1170" spans="1:4" x14ac:dyDescent="0.25">
      <c r="A1170" s="13">
        <v>11</v>
      </c>
      <c r="B1170" t="s">
        <v>338</v>
      </c>
      <c r="C1170" t="s">
        <v>323</v>
      </c>
      <c r="D1170" t="str">
        <f t="shared" si="18"/>
        <v>11 meses</v>
      </c>
    </row>
    <row r="1171" spans="1:4" x14ac:dyDescent="0.25">
      <c r="A1171" s="13">
        <v>11</v>
      </c>
      <c r="B1171" t="s">
        <v>338</v>
      </c>
      <c r="C1171" t="s">
        <v>323</v>
      </c>
      <c r="D1171" t="str">
        <f t="shared" si="18"/>
        <v>11 meses</v>
      </c>
    </row>
    <row r="1172" spans="1:4" x14ac:dyDescent="0.25">
      <c r="A1172" s="13">
        <v>9</v>
      </c>
      <c r="B1172" t="s">
        <v>338</v>
      </c>
      <c r="C1172" t="s">
        <v>323</v>
      </c>
      <c r="D1172" t="str">
        <f t="shared" si="18"/>
        <v>9 meses</v>
      </c>
    </row>
    <row r="1173" spans="1:4" x14ac:dyDescent="0.25">
      <c r="A1173" s="13">
        <v>4</v>
      </c>
      <c r="B1173" t="s">
        <v>338</v>
      </c>
      <c r="C1173" t="s">
        <v>323</v>
      </c>
      <c r="D1173" t="str">
        <f t="shared" si="18"/>
        <v>4 meses</v>
      </c>
    </row>
    <row r="1174" spans="1:4" x14ac:dyDescent="0.25">
      <c r="A1174" s="13">
        <v>6</v>
      </c>
      <c r="B1174" t="s">
        <v>338</v>
      </c>
      <c r="C1174" t="s">
        <v>323</v>
      </c>
      <c r="D1174" t="str">
        <f t="shared" si="18"/>
        <v>6 meses</v>
      </c>
    </row>
    <row r="1175" spans="1:4" x14ac:dyDescent="0.25">
      <c r="A1175" s="13">
        <v>3</v>
      </c>
      <c r="B1175" t="s">
        <v>338</v>
      </c>
      <c r="C1175" t="s">
        <v>323</v>
      </c>
      <c r="D1175" t="str">
        <f t="shared" si="18"/>
        <v>3 meses</v>
      </c>
    </row>
    <row r="1176" spans="1:4" x14ac:dyDescent="0.25">
      <c r="A1176" s="13">
        <v>2</v>
      </c>
      <c r="B1176" t="s">
        <v>338</v>
      </c>
      <c r="C1176" t="s">
        <v>323</v>
      </c>
      <c r="D1176" t="str">
        <f t="shared" si="18"/>
        <v>2 meses</v>
      </c>
    </row>
    <row r="1177" spans="1:4" x14ac:dyDescent="0.25">
      <c r="A1177" s="13">
        <v>6</v>
      </c>
      <c r="B1177" t="s">
        <v>338</v>
      </c>
      <c r="C1177" t="s">
        <v>323</v>
      </c>
      <c r="D1177" t="str">
        <f t="shared" si="18"/>
        <v>6 meses</v>
      </c>
    </row>
    <row r="1178" spans="1:4" x14ac:dyDescent="0.25">
      <c r="A1178" s="13">
        <v>6</v>
      </c>
      <c r="B1178" t="s">
        <v>338</v>
      </c>
      <c r="C1178" t="s">
        <v>323</v>
      </c>
      <c r="D1178" t="str">
        <f t="shared" si="18"/>
        <v>6 meses</v>
      </c>
    </row>
    <row r="1179" spans="1:4" x14ac:dyDescent="0.25">
      <c r="A1179" s="13">
        <v>6</v>
      </c>
      <c r="B1179" t="s">
        <v>338</v>
      </c>
      <c r="C1179" t="s">
        <v>323</v>
      </c>
      <c r="D1179" t="str">
        <f t="shared" si="18"/>
        <v>6 meses</v>
      </c>
    </row>
    <row r="1180" spans="1:4" x14ac:dyDescent="0.25">
      <c r="A1180" s="13">
        <v>6</v>
      </c>
      <c r="B1180" t="s">
        <v>338</v>
      </c>
      <c r="C1180" t="s">
        <v>323</v>
      </c>
      <c r="D1180" t="str">
        <f t="shared" si="18"/>
        <v>6 meses</v>
      </c>
    </row>
    <row r="1181" spans="1:4" x14ac:dyDescent="0.25">
      <c r="A1181" s="13">
        <v>6</v>
      </c>
      <c r="B1181" t="s">
        <v>338</v>
      </c>
      <c r="C1181" t="s">
        <v>323</v>
      </c>
      <c r="D1181" t="str">
        <f t="shared" si="18"/>
        <v>6 meses</v>
      </c>
    </row>
    <row r="1182" spans="1:4" x14ac:dyDescent="0.25">
      <c r="A1182" s="13">
        <v>6</v>
      </c>
      <c r="B1182" t="s">
        <v>338</v>
      </c>
      <c r="C1182" t="s">
        <v>323</v>
      </c>
      <c r="D1182" t="str">
        <f t="shared" si="18"/>
        <v>6 meses</v>
      </c>
    </row>
    <row r="1183" spans="1:4" x14ac:dyDescent="0.25">
      <c r="A1183" s="13">
        <v>6</v>
      </c>
      <c r="B1183" t="s">
        <v>338</v>
      </c>
      <c r="C1183" t="s">
        <v>323</v>
      </c>
      <c r="D1183" t="str">
        <f t="shared" si="18"/>
        <v>6 meses</v>
      </c>
    </row>
    <row r="1184" spans="1:4" x14ac:dyDescent="0.25">
      <c r="A1184" s="13">
        <v>6</v>
      </c>
      <c r="B1184" t="s">
        <v>338</v>
      </c>
      <c r="C1184" t="s">
        <v>323</v>
      </c>
      <c r="D1184" t="str">
        <f t="shared" si="18"/>
        <v>6 meses</v>
      </c>
    </row>
    <row r="1185" spans="1:4" x14ac:dyDescent="0.25">
      <c r="A1185" s="13">
        <v>12</v>
      </c>
      <c r="B1185" t="s">
        <v>338</v>
      </c>
      <c r="C1185" t="s">
        <v>323</v>
      </c>
      <c r="D1185" t="str">
        <f t="shared" si="18"/>
        <v>12 meses</v>
      </c>
    </row>
    <row r="1186" spans="1:4" x14ac:dyDescent="0.25">
      <c r="A1186" s="13">
        <v>12</v>
      </c>
      <c r="B1186" t="s">
        <v>338</v>
      </c>
      <c r="C1186" t="s">
        <v>323</v>
      </c>
      <c r="D1186" t="str">
        <f t="shared" si="18"/>
        <v>12 meses</v>
      </c>
    </row>
    <row r="1187" spans="1:4" x14ac:dyDescent="0.25">
      <c r="A1187" s="13">
        <v>9</v>
      </c>
      <c r="B1187" t="s">
        <v>338</v>
      </c>
      <c r="C1187" t="s">
        <v>323</v>
      </c>
      <c r="D1187" t="str">
        <f t="shared" si="18"/>
        <v>9 meses</v>
      </c>
    </row>
    <row r="1188" spans="1:4" x14ac:dyDescent="0.25">
      <c r="A1188" s="13">
        <v>9</v>
      </c>
      <c r="B1188" t="s">
        <v>338</v>
      </c>
      <c r="C1188" t="s">
        <v>323</v>
      </c>
      <c r="D1188" t="str">
        <f t="shared" si="18"/>
        <v>9 meses</v>
      </c>
    </row>
    <row r="1189" spans="1:4" x14ac:dyDescent="0.25">
      <c r="A1189" s="13">
        <v>9</v>
      </c>
      <c r="B1189" t="s">
        <v>338</v>
      </c>
      <c r="C1189" t="s">
        <v>323</v>
      </c>
      <c r="D1189" t="str">
        <f t="shared" si="18"/>
        <v>9 meses</v>
      </c>
    </row>
    <row r="1190" spans="1:4" x14ac:dyDescent="0.25">
      <c r="A1190" s="13">
        <v>9</v>
      </c>
      <c r="B1190" t="s">
        <v>338</v>
      </c>
      <c r="C1190" t="s">
        <v>323</v>
      </c>
      <c r="D1190" t="str">
        <f t="shared" si="18"/>
        <v>9 meses</v>
      </c>
    </row>
    <row r="1191" spans="1:4" x14ac:dyDescent="0.25">
      <c r="A1191" s="13">
        <v>9</v>
      </c>
      <c r="B1191" t="s">
        <v>338</v>
      </c>
      <c r="C1191" t="s">
        <v>323</v>
      </c>
      <c r="D1191" t="str">
        <f t="shared" si="18"/>
        <v>9 meses</v>
      </c>
    </row>
    <row r="1192" spans="1:4" x14ac:dyDescent="0.25">
      <c r="A1192" s="13">
        <v>9</v>
      </c>
      <c r="B1192" t="s">
        <v>338</v>
      </c>
      <c r="C1192" t="s">
        <v>323</v>
      </c>
      <c r="D1192" t="str">
        <f t="shared" si="18"/>
        <v>9 meses</v>
      </c>
    </row>
    <row r="1193" spans="1:4" x14ac:dyDescent="0.25">
      <c r="A1193" s="13">
        <v>9</v>
      </c>
      <c r="B1193" t="s">
        <v>338</v>
      </c>
      <c r="C1193" t="s">
        <v>323</v>
      </c>
      <c r="D1193" t="str">
        <f t="shared" si="18"/>
        <v>9 meses</v>
      </c>
    </row>
    <row r="1194" spans="1:4" x14ac:dyDescent="0.25">
      <c r="A1194" s="13">
        <v>9</v>
      </c>
      <c r="B1194" t="s">
        <v>338</v>
      </c>
      <c r="C1194" t="s">
        <v>323</v>
      </c>
      <c r="D1194" t="str">
        <f t="shared" si="18"/>
        <v>9 meses</v>
      </c>
    </row>
    <row r="1195" spans="1:4" x14ac:dyDescent="0.25">
      <c r="A1195" s="13">
        <v>10</v>
      </c>
      <c r="B1195" t="s">
        <v>338</v>
      </c>
      <c r="C1195" t="s">
        <v>323</v>
      </c>
      <c r="D1195" t="str">
        <f t="shared" si="18"/>
        <v>10 meses</v>
      </c>
    </row>
    <row r="1196" spans="1:4" x14ac:dyDescent="0.25">
      <c r="A1196" s="13">
        <v>10</v>
      </c>
      <c r="B1196" t="s">
        <v>338</v>
      </c>
      <c r="C1196" t="s">
        <v>323</v>
      </c>
      <c r="D1196" t="str">
        <f t="shared" si="18"/>
        <v>10 meses</v>
      </c>
    </row>
    <row r="1197" spans="1:4" x14ac:dyDescent="0.25">
      <c r="A1197" s="13">
        <v>10</v>
      </c>
      <c r="B1197" t="s">
        <v>338</v>
      </c>
      <c r="C1197" t="s">
        <v>323</v>
      </c>
      <c r="D1197" t="str">
        <f t="shared" si="18"/>
        <v>10 meses</v>
      </c>
    </row>
    <row r="1198" spans="1:4" x14ac:dyDescent="0.25">
      <c r="A1198" s="13">
        <v>12</v>
      </c>
      <c r="B1198" t="s">
        <v>338</v>
      </c>
      <c r="C1198" t="s">
        <v>323</v>
      </c>
      <c r="D1198" t="str">
        <f t="shared" si="18"/>
        <v>12 meses</v>
      </c>
    </row>
    <row r="1199" spans="1:4" x14ac:dyDescent="0.25">
      <c r="A1199" s="13">
        <v>12</v>
      </c>
      <c r="B1199" t="s">
        <v>338</v>
      </c>
      <c r="C1199" t="s">
        <v>323</v>
      </c>
      <c r="D1199" t="str">
        <f t="shared" si="18"/>
        <v>12 meses</v>
      </c>
    </row>
    <row r="1200" spans="1:4" x14ac:dyDescent="0.25">
      <c r="A1200" s="13">
        <v>12</v>
      </c>
      <c r="B1200" t="s">
        <v>338</v>
      </c>
      <c r="C1200" t="s">
        <v>323</v>
      </c>
      <c r="D1200" t="str">
        <f t="shared" si="18"/>
        <v>12 meses</v>
      </c>
    </row>
    <row r="1201" spans="1:4" x14ac:dyDescent="0.25">
      <c r="A1201" s="13">
        <v>12</v>
      </c>
      <c r="B1201" t="s">
        <v>338</v>
      </c>
      <c r="C1201" t="s">
        <v>323</v>
      </c>
      <c r="D1201" t="str">
        <f t="shared" si="18"/>
        <v>12 meses</v>
      </c>
    </row>
    <row r="1202" spans="1:4" x14ac:dyDescent="0.25">
      <c r="A1202" s="13">
        <v>12</v>
      </c>
      <c r="B1202" t="s">
        <v>338</v>
      </c>
      <c r="C1202" t="s">
        <v>323</v>
      </c>
      <c r="D1202" t="str">
        <f t="shared" si="18"/>
        <v>12 meses</v>
      </c>
    </row>
    <row r="1203" spans="1:4" x14ac:dyDescent="0.25">
      <c r="A1203" s="13">
        <v>14</v>
      </c>
      <c r="B1203" t="s">
        <v>338</v>
      </c>
      <c r="C1203" t="s">
        <v>323</v>
      </c>
      <c r="D1203" t="str">
        <f t="shared" si="18"/>
        <v>14 meses</v>
      </c>
    </row>
    <row r="1204" spans="1:4" x14ac:dyDescent="0.25">
      <c r="A1204" s="13">
        <v>22</v>
      </c>
      <c r="B1204" t="s">
        <v>338</v>
      </c>
      <c r="C1204" t="s">
        <v>323</v>
      </c>
      <c r="D1204" t="str">
        <f t="shared" si="18"/>
        <v>22 meses</v>
      </c>
    </row>
    <row r="1205" spans="1:4" x14ac:dyDescent="0.25">
      <c r="A1205" s="13">
        <v>22</v>
      </c>
      <c r="B1205" t="s">
        <v>338</v>
      </c>
      <c r="C1205" t="s">
        <v>323</v>
      </c>
      <c r="D1205" t="str">
        <f t="shared" si="18"/>
        <v>22 meses</v>
      </c>
    </row>
    <row r="1206" spans="1:4" x14ac:dyDescent="0.25">
      <c r="A1206" s="13">
        <v>22</v>
      </c>
      <c r="B1206" t="s">
        <v>338</v>
      </c>
      <c r="C1206" t="s">
        <v>323</v>
      </c>
      <c r="D1206" t="str">
        <f t="shared" si="18"/>
        <v>22 meses</v>
      </c>
    </row>
    <row r="1207" spans="1:4" x14ac:dyDescent="0.25">
      <c r="A1207" s="13">
        <v>20</v>
      </c>
      <c r="B1207" t="s">
        <v>338</v>
      </c>
      <c r="C1207" t="s">
        <v>323</v>
      </c>
      <c r="D1207" t="str">
        <f t="shared" si="18"/>
        <v>20 meses</v>
      </c>
    </row>
    <row r="1208" spans="1:4" x14ac:dyDescent="0.25">
      <c r="A1208" s="13">
        <v>17</v>
      </c>
      <c r="B1208" t="s">
        <v>338</v>
      </c>
      <c r="C1208" t="s">
        <v>323</v>
      </c>
      <c r="D1208" t="str">
        <f t="shared" si="18"/>
        <v>17 meses</v>
      </c>
    </row>
    <row r="1209" spans="1:4" x14ac:dyDescent="0.25">
      <c r="A1209" s="13">
        <v>17</v>
      </c>
      <c r="B1209" t="s">
        <v>338</v>
      </c>
      <c r="C1209" t="s">
        <v>323</v>
      </c>
      <c r="D1209" t="str">
        <f t="shared" si="18"/>
        <v>17 meses</v>
      </c>
    </row>
    <row r="1210" spans="1:4" x14ac:dyDescent="0.25">
      <c r="A1210" s="13">
        <v>11</v>
      </c>
      <c r="B1210" t="s">
        <v>338</v>
      </c>
      <c r="C1210" t="s">
        <v>323</v>
      </c>
      <c r="D1210" t="str">
        <f t="shared" si="18"/>
        <v>11 meses</v>
      </c>
    </row>
    <row r="1211" spans="1:4" x14ac:dyDescent="0.25">
      <c r="A1211" s="13">
        <v>17</v>
      </c>
      <c r="B1211" t="s">
        <v>338</v>
      </c>
      <c r="C1211" t="s">
        <v>323</v>
      </c>
      <c r="D1211" t="str">
        <f t="shared" si="18"/>
        <v>17 meses</v>
      </c>
    </row>
    <row r="1212" spans="1:4" x14ac:dyDescent="0.25">
      <c r="A1212" s="13">
        <v>21</v>
      </c>
      <c r="B1212" t="s">
        <v>338</v>
      </c>
      <c r="C1212" t="s">
        <v>323</v>
      </c>
      <c r="D1212" t="str">
        <f t="shared" si="18"/>
        <v>21 meses</v>
      </c>
    </row>
    <row r="1213" spans="1:4" x14ac:dyDescent="0.25">
      <c r="A1213" s="13">
        <v>21</v>
      </c>
      <c r="B1213" t="s">
        <v>338</v>
      </c>
      <c r="C1213" t="s">
        <v>323</v>
      </c>
      <c r="D1213" t="str">
        <f t="shared" si="18"/>
        <v>21 meses</v>
      </c>
    </row>
    <row r="1214" spans="1:4" x14ac:dyDescent="0.25">
      <c r="A1214" s="13">
        <v>21</v>
      </c>
      <c r="B1214" t="s">
        <v>338</v>
      </c>
      <c r="C1214" t="s">
        <v>323</v>
      </c>
      <c r="D1214" t="str">
        <f t="shared" si="18"/>
        <v>21 meses</v>
      </c>
    </row>
    <row r="1215" spans="1:4" x14ac:dyDescent="0.25">
      <c r="A1215" s="13">
        <v>9</v>
      </c>
      <c r="B1215" t="s">
        <v>338</v>
      </c>
      <c r="C1215" t="s">
        <v>323</v>
      </c>
      <c r="D1215" t="str">
        <f t="shared" si="18"/>
        <v>9 meses</v>
      </c>
    </row>
    <row r="1216" spans="1:4" x14ac:dyDescent="0.25">
      <c r="A1216" s="13">
        <v>9</v>
      </c>
      <c r="B1216" t="s">
        <v>338</v>
      </c>
      <c r="C1216" t="s">
        <v>323</v>
      </c>
      <c r="D1216" t="str">
        <f t="shared" si="18"/>
        <v>9 meses</v>
      </c>
    </row>
    <row r="1217" spans="1:4" x14ac:dyDescent="0.25">
      <c r="A1217" s="13">
        <v>9</v>
      </c>
      <c r="B1217" t="s">
        <v>338</v>
      </c>
      <c r="C1217" t="s">
        <v>323</v>
      </c>
      <c r="D1217" t="str">
        <f t="shared" si="18"/>
        <v>9 meses</v>
      </c>
    </row>
    <row r="1218" spans="1:4" x14ac:dyDescent="0.25">
      <c r="A1218" s="13">
        <v>9</v>
      </c>
      <c r="B1218" t="s">
        <v>338</v>
      </c>
      <c r="C1218" t="s">
        <v>323</v>
      </c>
      <c r="D1218" t="str">
        <f t="shared" si="18"/>
        <v>9 meses</v>
      </c>
    </row>
    <row r="1219" spans="1:4" x14ac:dyDescent="0.25">
      <c r="A1219" s="13">
        <v>9</v>
      </c>
      <c r="B1219" t="s">
        <v>338</v>
      </c>
      <c r="C1219" t="s">
        <v>323</v>
      </c>
      <c r="D1219" t="str">
        <f t="shared" ref="D1219:D1282" si="19">CONCATENATE(A1219,C1219,B1219)</f>
        <v>9 meses</v>
      </c>
    </row>
    <row r="1220" spans="1:4" x14ac:dyDescent="0.25">
      <c r="A1220" s="13">
        <v>9</v>
      </c>
      <c r="B1220" t="s">
        <v>338</v>
      </c>
      <c r="C1220" t="s">
        <v>323</v>
      </c>
      <c r="D1220" t="str">
        <f t="shared" si="19"/>
        <v>9 meses</v>
      </c>
    </row>
    <row r="1221" spans="1:4" x14ac:dyDescent="0.25">
      <c r="A1221" s="13">
        <v>12</v>
      </c>
      <c r="B1221" t="s">
        <v>338</v>
      </c>
      <c r="C1221" t="s">
        <v>323</v>
      </c>
      <c r="D1221" t="str">
        <f t="shared" si="19"/>
        <v>12 meses</v>
      </c>
    </row>
    <row r="1222" spans="1:4" x14ac:dyDescent="0.25">
      <c r="A1222" s="13">
        <v>5</v>
      </c>
      <c r="B1222" t="s">
        <v>338</v>
      </c>
      <c r="C1222" t="s">
        <v>323</v>
      </c>
      <c r="D1222" t="str">
        <f t="shared" si="19"/>
        <v>5 meses</v>
      </c>
    </row>
    <row r="1223" spans="1:4" x14ac:dyDescent="0.25">
      <c r="A1223" s="13">
        <v>9</v>
      </c>
      <c r="B1223" t="s">
        <v>338</v>
      </c>
      <c r="C1223" t="s">
        <v>323</v>
      </c>
      <c r="D1223" t="str">
        <f t="shared" si="19"/>
        <v>9 meses</v>
      </c>
    </row>
    <row r="1224" spans="1:4" x14ac:dyDescent="0.25">
      <c r="A1224" s="13">
        <v>9</v>
      </c>
      <c r="B1224" t="s">
        <v>338</v>
      </c>
      <c r="C1224" t="s">
        <v>323</v>
      </c>
      <c r="D1224" t="str">
        <f t="shared" si="19"/>
        <v>9 meses</v>
      </c>
    </row>
    <row r="1225" spans="1:4" x14ac:dyDescent="0.25">
      <c r="A1225" s="13">
        <v>9</v>
      </c>
      <c r="B1225" t="s">
        <v>338</v>
      </c>
      <c r="C1225" t="s">
        <v>323</v>
      </c>
      <c r="D1225" t="str">
        <f t="shared" si="19"/>
        <v>9 meses</v>
      </c>
    </row>
    <row r="1226" spans="1:4" x14ac:dyDescent="0.25">
      <c r="A1226" s="13">
        <v>5</v>
      </c>
      <c r="B1226" t="s">
        <v>338</v>
      </c>
      <c r="C1226" t="s">
        <v>323</v>
      </c>
      <c r="D1226" t="str">
        <f t="shared" si="19"/>
        <v>5 meses</v>
      </c>
    </row>
    <row r="1227" spans="1:4" x14ac:dyDescent="0.25">
      <c r="A1227" s="13">
        <v>5</v>
      </c>
      <c r="B1227" t="s">
        <v>338</v>
      </c>
      <c r="C1227" t="s">
        <v>323</v>
      </c>
      <c r="D1227" t="str">
        <f t="shared" si="19"/>
        <v>5 meses</v>
      </c>
    </row>
    <row r="1228" spans="1:4" x14ac:dyDescent="0.25">
      <c r="A1228" s="13">
        <v>9</v>
      </c>
      <c r="B1228" t="s">
        <v>338</v>
      </c>
      <c r="C1228" t="s">
        <v>323</v>
      </c>
      <c r="D1228" t="str">
        <f t="shared" si="19"/>
        <v>9 meses</v>
      </c>
    </row>
    <row r="1229" spans="1:4" x14ac:dyDescent="0.25">
      <c r="A1229" s="13">
        <v>6</v>
      </c>
      <c r="B1229" t="s">
        <v>338</v>
      </c>
      <c r="C1229" t="s">
        <v>323</v>
      </c>
      <c r="D1229" t="str">
        <f t="shared" si="19"/>
        <v>6 meses</v>
      </c>
    </row>
    <row r="1230" spans="1:4" x14ac:dyDescent="0.25">
      <c r="A1230" s="13">
        <v>15</v>
      </c>
      <c r="B1230" t="s">
        <v>338</v>
      </c>
      <c r="C1230" t="s">
        <v>323</v>
      </c>
      <c r="D1230" t="str">
        <f t="shared" si="19"/>
        <v>15 meses</v>
      </c>
    </row>
    <row r="1231" spans="1:4" x14ac:dyDescent="0.25">
      <c r="A1231" s="13">
        <v>5</v>
      </c>
      <c r="B1231" t="s">
        <v>338</v>
      </c>
      <c r="C1231" t="s">
        <v>323</v>
      </c>
      <c r="D1231" t="str">
        <f t="shared" si="19"/>
        <v>5 meses</v>
      </c>
    </row>
    <row r="1232" spans="1:4" x14ac:dyDescent="0.25">
      <c r="A1232" s="13">
        <v>10</v>
      </c>
      <c r="B1232" t="s">
        <v>338</v>
      </c>
      <c r="C1232" t="s">
        <v>323</v>
      </c>
      <c r="D1232" t="str">
        <f t="shared" si="19"/>
        <v>10 meses</v>
      </c>
    </row>
    <row r="1233" spans="1:4" x14ac:dyDescent="0.25">
      <c r="A1233" s="13">
        <v>8</v>
      </c>
      <c r="B1233" t="s">
        <v>338</v>
      </c>
      <c r="C1233" t="s">
        <v>323</v>
      </c>
      <c r="D1233" t="str">
        <f t="shared" si="19"/>
        <v>8 meses</v>
      </c>
    </row>
    <row r="1234" spans="1:4" x14ac:dyDescent="0.25">
      <c r="A1234" s="13">
        <v>8</v>
      </c>
      <c r="B1234" t="s">
        <v>338</v>
      </c>
      <c r="C1234" t="s">
        <v>323</v>
      </c>
      <c r="D1234" t="str">
        <f t="shared" si="19"/>
        <v>8 meses</v>
      </c>
    </row>
    <row r="1235" spans="1:4" x14ac:dyDescent="0.25">
      <c r="A1235" s="13">
        <v>5</v>
      </c>
      <c r="B1235" t="s">
        <v>338</v>
      </c>
      <c r="C1235" t="s">
        <v>323</v>
      </c>
      <c r="D1235" t="str">
        <f t="shared" si="19"/>
        <v>5 meses</v>
      </c>
    </row>
    <row r="1236" spans="1:4" x14ac:dyDescent="0.25">
      <c r="A1236" s="13">
        <v>5</v>
      </c>
      <c r="B1236" t="s">
        <v>338</v>
      </c>
      <c r="C1236" t="s">
        <v>323</v>
      </c>
      <c r="D1236" t="str">
        <f t="shared" si="19"/>
        <v>5 meses</v>
      </c>
    </row>
    <row r="1237" spans="1:4" x14ac:dyDescent="0.25">
      <c r="A1237" s="13">
        <v>4</v>
      </c>
      <c r="B1237" t="s">
        <v>338</v>
      </c>
      <c r="C1237" t="s">
        <v>323</v>
      </c>
      <c r="D1237" t="str">
        <f t="shared" si="19"/>
        <v>4 meses</v>
      </c>
    </row>
    <row r="1238" spans="1:4" x14ac:dyDescent="0.25">
      <c r="A1238" s="13">
        <v>10</v>
      </c>
      <c r="B1238" t="s">
        <v>338</v>
      </c>
      <c r="C1238" t="s">
        <v>323</v>
      </c>
      <c r="D1238" t="str">
        <f t="shared" si="19"/>
        <v>10 meses</v>
      </c>
    </row>
    <row r="1239" spans="1:4" x14ac:dyDescent="0.25">
      <c r="A1239" s="13">
        <v>8</v>
      </c>
      <c r="B1239" t="s">
        <v>338</v>
      </c>
      <c r="C1239" t="s">
        <v>323</v>
      </c>
      <c r="D1239" t="str">
        <f t="shared" si="19"/>
        <v>8 meses</v>
      </c>
    </row>
    <row r="1240" spans="1:4" x14ac:dyDescent="0.25">
      <c r="A1240" s="13">
        <v>4</v>
      </c>
      <c r="B1240" t="s">
        <v>338</v>
      </c>
      <c r="C1240" t="s">
        <v>323</v>
      </c>
      <c r="D1240" t="str">
        <f t="shared" si="19"/>
        <v>4 meses</v>
      </c>
    </row>
    <row r="1241" spans="1:4" x14ac:dyDescent="0.25">
      <c r="A1241" s="13">
        <v>4</v>
      </c>
      <c r="B1241" t="s">
        <v>338</v>
      </c>
      <c r="C1241" t="s">
        <v>323</v>
      </c>
      <c r="D1241" t="str">
        <f t="shared" si="19"/>
        <v>4 meses</v>
      </c>
    </row>
    <row r="1242" spans="1:4" x14ac:dyDescent="0.25">
      <c r="A1242" s="13">
        <v>8</v>
      </c>
      <c r="B1242" t="s">
        <v>338</v>
      </c>
      <c r="C1242" t="s">
        <v>323</v>
      </c>
      <c r="D1242" t="str">
        <f t="shared" si="19"/>
        <v>8 meses</v>
      </c>
    </row>
    <row r="1243" spans="1:4" x14ac:dyDescent="0.25">
      <c r="A1243" s="13">
        <v>6</v>
      </c>
      <c r="B1243" t="s">
        <v>338</v>
      </c>
      <c r="C1243" t="s">
        <v>323</v>
      </c>
      <c r="D1243" t="str">
        <f t="shared" si="19"/>
        <v>6 meses</v>
      </c>
    </row>
    <row r="1244" spans="1:4" x14ac:dyDescent="0.25">
      <c r="A1244" s="13">
        <v>8</v>
      </c>
      <c r="B1244" t="s">
        <v>338</v>
      </c>
      <c r="C1244" t="s">
        <v>323</v>
      </c>
      <c r="D1244" t="str">
        <f t="shared" si="19"/>
        <v>8 meses</v>
      </c>
    </row>
    <row r="1245" spans="1:4" x14ac:dyDescent="0.25">
      <c r="A1245" s="13">
        <v>8</v>
      </c>
      <c r="B1245" t="s">
        <v>338</v>
      </c>
      <c r="C1245" t="s">
        <v>323</v>
      </c>
      <c r="D1245" t="str">
        <f t="shared" si="19"/>
        <v>8 meses</v>
      </c>
    </row>
    <row r="1246" spans="1:4" x14ac:dyDescent="0.25">
      <c r="A1246" s="13">
        <v>8</v>
      </c>
      <c r="B1246" t="s">
        <v>338</v>
      </c>
      <c r="C1246" t="s">
        <v>323</v>
      </c>
      <c r="D1246" t="str">
        <f t="shared" si="19"/>
        <v>8 meses</v>
      </c>
    </row>
    <row r="1247" spans="1:4" x14ac:dyDescent="0.25">
      <c r="A1247" s="13">
        <v>6</v>
      </c>
      <c r="B1247" t="s">
        <v>338</v>
      </c>
      <c r="C1247" t="s">
        <v>323</v>
      </c>
      <c r="D1247" t="str">
        <f t="shared" si="19"/>
        <v>6 meses</v>
      </c>
    </row>
    <row r="1248" spans="1:4" x14ac:dyDescent="0.25">
      <c r="A1248" s="13">
        <v>7</v>
      </c>
      <c r="B1248" t="s">
        <v>338</v>
      </c>
      <c r="C1248" t="s">
        <v>323</v>
      </c>
      <c r="D1248" t="str">
        <f t="shared" si="19"/>
        <v>7 meses</v>
      </c>
    </row>
    <row r="1249" spans="1:4" x14ac:dyDescent="0.25">
      <c r="A1249" s="13">
        <v>8</v>
      </c>
      <c r="B1249" t="s">
        <v>338</v>
      </c>
      <c r="C1249" t="s">
        <v>323</v>
      </c>
      <c r="D1249" t="str">
        <f t="shared" si="19"/>
        <v>8 meses</v>
      </c>
    </row>
    <row r="1250" spans="1:4" x14ac:dyDescent="0.25">
      <c r="A1250" s="13">
        <v>1</v>
      </c>
      <c r="B1250" t="s">
        <v>339</v>
      </c>
      <c r="C1250" t="s">
        <v>323</v>
      </c>
      <c r="D1250" t="str">
        <f t="shared" si="19"/>
        <v>1 mes</v>
      </c>
    </row>
    <row r="1251" spans="1:4" x14ac:dyDescent="0.25">
      <c r="A1251" s="13">
        <v>1</v>
      </c>
      <c r="B1251" t="s">
        <v>339</v>
      </c>
      <c r="C1251" t="s">
        <v>323</v>
      </c>
      <c r="D1251" t="str">
        <f t="shared" si="19"/>
        <v>1 mes</v>
      </c>
    </row>
    <row r="1252" spans="1:4" x14ac:dyDescent="0.25">
      <c r="A1252" s="13">
        <v>9</v>
      </c>
      <c r="B1252" t="s">
        <v>338</v>
      </c>
      <c r="C1252" t="s">
        <v>323</v>
      </c>
      <c r="D1252" t="str">
        <f t="shared" si="19"/>
        <v>9 meses</v>
      </c>
    </row>
    <row r="1253" spans="1:4" x14ac:dyDescent="0.25">
      <c r="A1253" s="13">
        <v>6</v>
      </c>
      <c r="B1253" t="s">
        <v>338</v>
      </c>
      <c r="C1253" t="s">
        <v>323</v>
      </c>
      <c r="D1253" t="str">
        <f t="shared" si="19"/>
        <v>6 meses</v>
      </c>
    </row>
    <row r="1254" spans="1:4" x14ac:dyDescent="0.25">
      <c r="A1254" s="13">
        <v>7</v>
      </c>
      <c r="B1254" t="s">
        <v>338</v>
      </c>
      <c r="C1254" t="s">
        <v>323</v>
      </c>
      <c r="D1254" t="str">
        <f t="shared" si="19"/>
        <v>7 meses</v>
      </c>
    </row>
    <row r="1255" spans="1:4" x14ac:dyDescent="0.25">
      <c r="A1255" s="13">
        <v>10</v>
      </c>
      <c r="B1255" t="s">
        <v>338</v>
      </c>
      <c r="C1255" t="s">
        <v>323</v>
      </c>
      <c r="D1255" t="str">
        <f t="shared" si="19"/>
        <v>10 meses</v>
      </c>
    </row>
    <row r="1256" spans="1:4" x14ac:dyDescent="0.25">
      <c r="A1256" s="13">
        <v>8</v>
      </c>
      <c r="B1256" t="s">
        <v>338</v>
      </c>
      <c r="C1256" t="s">
        <v>323</v>
      </c>
      <c r="D1256" t="str">
        <f t="shared" si="19"/>
        <v>8 meses</v>
      </c>
    </row>
    <row r="1257" spans="1:4" x14ac:dyDescent="0.25">
      <c r="A1257" s="13">
        <v>5</v>
      </c>
      <c r="B1257" t="s">
        <v>338</v>
      </c>
      <c r="C1257" t="s">
        <v>323</v>
      </c>
      <c r="D1257" t="str">
        <f t="shared" si="19"/>
        <v>5 meses</v>
      </c>
    </row>
    <row r="1258" spans="1:4" x14ac:dyDescent="0.25">
      <c r="A1258" s="13">
        <v>10</v>
      </c>
      <c r="B1258" t="s">
        <v>338</v>
      </c>
      <c r="C1258" t="s">
        <v>323</v>
      </c>
      <c r="D1258" t="str">
        <f t="shared" si="19"/>
        <v>10 meses</v>
      </c>
    </row>
    <row r="1259" spans="1:4" x14ac:dyDescent="0.25">
      <c r="A1259" s="13">
        <v>10</v>
      </c>
      <c r="B1259" t="s">
        <v>338</v>
      </c>
      <c r="C1259" t="s">
        <v>323</v>
      </c>
      <c r="D1259" t="str">
        <f t="shared" si="19"/>
        <v>10 meses</v>
      </c>
    </row>
    <row r="1260" spans="1:4" x14ac:dyDescent="0.25">
      <c r="A1260" s="13">
        <v>12</v>
      </c>
      <c r="B1260" t="s">
        <v>338</v>
      </c>
      <c r="C1260" t="s">
        <v>323</v>
      </c>
      <c r="D1260" t="str">
        <f t="shared" si="19"/>
        <v>12 meses</v>
      </c>
    </row>
    <row r="1261" spans="1:4" x14ac:dyDescent="0.25">
      <c r="A1261" s="13">
        <v>2</v>
      </c>
      <c r="B1261" t="s">
        <v>338</v>
      </c>
      <c r="C1261" t="s">
        <v>323</v>
      </c>
      <c r="D1261" t="str">
        <f t="shared" si="19"/>
        <v>2 meses</v>
      </c>
    </row>
    <row r="1262" spans="1:4" x14ac:dyDescent="0.25">
      <c r="A1262" s="13">
        <v>9</v>
      </c>
      <c r="B1262" t="s">
        <v>338</v>
      </c>
      <c r="C1262" t="s">
        <v>323</v>
      </c>
      <c r="D1262" t="str">
        <f t="shared" si="19"/>
        <v>9 meses</v>
      </c>
    </row>
    <row r="1263" spans="1:4" x14ac:dyDescent="0.25">
      <c r="A1263" s="13">
        <v>10</v>
      </c>
      <c r="B1263" t="s">
        <v>338</v>
      </c>
      <c r="C1263" t="s">
        <v>323</v>
      </c>
      <c r="D1263" t="str">
        <f t="shared" si="19"/>
        <v>10 meses</v>
      </c>
    </row>
    <row r="1264" spans="1:4" x14ac:dyDescent="0.25">
      <c r="A1264" s="13">
        <v>12</v>
      </c>
      <c r="B1264" t="s">
        <v>338</v>
      </c>
      <c r="C1264" t="s">
        <v>323</v>
      </c>
      <c r="D1264" t="str">
        <f t="shared" si="19"/>
        <v>12 meses</v>
      </c>
    </row>
    <row r="1265" spans="1:4" x14ac:dyDescent="0.25">
      <c r="A1265" s="13">
        <v>12</v>
      </c>
      <c r="B1265" t="s">
        <v>338</v>
      </c>
      <c r="C1265" t="s">
        <v>323</v>
      </c>
      <c r="D1265" t="str">
        <f t="shared" si="19"/>
        <v>12 meses</v>
      </c>
    </row>
    <row r="1266" spans="1:4" x14ac:dyDescent="0.25">
      <c r="A1266" s="13">
        <v>8</v>
      </c>
      <c r="B1266" t="s">
        <v>338</v>
      </c>
      <c r="C1266" t="s">
        <v>323</v>
      </c>
      <c r="D1266" t="str">
        <f t="shared" si="19"/>
        <v>8 meses</v>
      </c>
    </row>
    <row r="1267" spans="1:4" x14ac:dyDescent="0.25">
      <c r="A1267" s="13">
        <v>12</v>
      </c>
      <c r="B1267" t="s">
        <v>338</v>
      </c>
      <c r="C1267" t="s">
        <v>323</v>
      </c>
      <c r="D1267" t="str">
        <f t="shared" si="19"/>
        <v>12 meses</v>
      </c>
    </row>
    <row r="1268" spans="1:4" x14ac:dyDescent="0.25">
      <c r="A1268" s="13">
        <v>8</v>
      </c>
      <c r="B1268" t="s">
        <v>338</v>
      </c>
      <c r="C1268" t="s">
        <v>323</v>
      </c>
      <c r="D1268" t="str">
        <f t="shared" si="19"/>
        <v>8 meses</v>
      </c>
    </row>
    <row r="1269" spans="1:4" x14ac:dyDescent="0.25">
      <c r="A1269" s="13">
        <v>8</v>
      </c>
      <c r="B1269" t="s">
        <v>338</v>
      </c>
      <c r="C1269" t="s">
        <v>323</v>
      </c>
      <c r="D1269" t="str">
        <f t="shared" si="19"/>
        <v>8 meses</v>
      </c>
    </row>
    <row r="1270" spans="1:4" x14ac:dyDescent="0.25">
      <c r="A1270" s="13">
        <v>11</v>
      </c>
      <c r="B1270" t="s">
        <v>338</v>
      </c>
      <c r="C1270" t="s">
        <v>323</v>
      </c>
      <c r="D1270" t="str">
        <f t="shared" si="19"/>
        <v>11 meses</v>
      </c>
    </row>
    <row r="1271" spans="1:4" x14ac:dyDescent="0.25">
      <c r="A1271" s="13">
        <v>11</v>
      </c>
      <c r="B1271" t="s">
        <v>338</v>
      </c>
      <c r="C1271" t="s">
        <v>323</v>
      </c>
      <c r="D1271" t="str">
        <f t="shared" si="19"/>
        <v>11 meses</v>
      </c>
    </row>
    <row r="1272" spans="1:4" x14ac:dyDescent="0.25">
      <c r="A1272" s="13">
        <v>11</v>
      </c>
      <c r="B1272" t="s">
        <v>338</v>
      </c>
      <c r="C1272" t="s">
        <v>323</v>
      </c>
      <c r="D1272" t="str">
        <f t="shared" si="19"/>
        <v>11 meses</v>
      </c>
    </row>
    <row r="1273" spans="1:4" x14ac:dyDescent="0.25">
      <c r="A1273" s="13">
        <v>11</v>
      </c>
      <c r="B1273" t="s">
        <v>338</v>
      </c>
      <c r="C1273" t="s">
        <v>323</v>
      </c>
      <c r="D1273" t="str">
        <f t="shared" si="19"/>
        <v>11 meses</v>
      </c>
    </row>
    <row r="1274" spans="1:4" x14ac:dyDescent="0.25">
      <c r="A1274" s="13">
        <v>10</v>
      </c>
      <c r="B1274" t="s">
        <v>338</v>
      </c>
      <c r="C1274" t="s">
        <v>323</v>
      </c>
      <c r="D1274" t="str">
        <f t="shared" si="19"/>
        <v>10 meses</v>
      </c>
    </row>
    <row r="1275" spans="1:4" x14ac:dyDescent="0.25">
      <c r="A1275" s="13">
        <v>10</v>
      </c>
      <c r="B1275" t="s">
        <v>338</v>
      </c>
      <c r="C1275" t="s">
        <v>323</v>
      </c>
      <c r="D1275" t="str">
        <f t="shared" si="19"/>
        <v>10 meses</v>
      </c>
    </row>
    <row r="1276" spans="1:4" x14ac:dyDescent="0.25">
      <c r="A1276" s="13">
        <v>10</v>
      </c>
      <c r="B1276" t="s">
        <v>338</v>
      </c>
      <c r="C1276" t="s">
        <v>323</v>
      </c>
      <c r="D1276" t="str">
        <f t="shared" si="19"/>
        <v>10 meses</v>
      </c>
    </row>
    <row r="1277" spans="1:4" x14ac:dyDescent="0.25">
      <c r="A1277" s="13">
        <v>9</v>
      </c>
      <c r="B1277" t="s">
        <v>338</v>
      </c>
      <c r="C1277" t="s">
        <v>323</v>
      </c>
      <c r="D1277" t="str">
        <f t="shared" si="19"/>
        <v>9 meses</v>
      </c>
    </row>
    <row r="1278" spans="1:4" x14ac:dyDescent="0.25">
      <c r="A1278" s="13">
        <v>9</v>
      </c>
      <c r="B1278" t="s">
        <v>338</v>
      </c>
      <c r="C1278" t="s">
        <v>323</v>
      </c>
      <c r="D1278" t="str">
        <f t="shared" si="19"/>
        <v>9 meses</v>
      </c>
    </row>
    <row r="1279" spans="1:4" x14ac:dyDescent="0.25">
      <c r="A1279" s="13">
        <v>12</v>
      </c>
      <c r="B1279" t="s">
        <v>338</v>
      </c>
      <c r="C1279" t="s">
        <v>323</v>
      </c>
      <c r="D1279" t="str">
        <f t="shared" si="19"/>
        <v>12 meses</v>
      </c>
    </row>
    <row r="1280" spans="1:4" x14ac:dyDescent="0.25">
      <c r="A1280" s="13">
        <v>9</v>
      </c>
      <c r="B1280" t="s">
        <v>338</v>
      </c>
      <c r="C1280" t="s">
        <v>323</v>
      </c>
      <c r="D1280" t="str">
        <f t="shared" si="19"/>
        <v>9 meses</v>
      </c>
    </row>
    <row r="1281" spans="1:4" x14ac:dyDescent="0.25">
      <c r="A1281" s="13">
        <v>12</v>
      </c>
      <c r="B1281" t="s">
        <v>338</v>
      </c>
      <c r="C1281" t="s">
        <v>323</v>
      </c>
      <c r="D1281" t="str">
        <f t="shared" si="19"/>
        <v>12 meses</v>
      </c>
    </row>
    <row r="1282" spans="1:4" x14ac:dyDescent="0.25">
      <c r="A1282" s="13">
        <v>12</v>
      </c>
      <c r="B1282" t="s">
        <v>338</v>
      </c>
      <c r="C1282" t="s">
        <v>323</v>
      </c>
      <c r="D1282" t="str">
        <f t="shared" si="19"/>
        <v>12 meses</v>
      </c>
    </row>
    <row r="1283" spans="1:4" x14ac:dyDescent="0.25">
      <c r="A1283" s="13">
        <v>12</v>
      </c>
      <c r="B1283" t="s">
        <v>338</v>
      </c>
      <c r="C1283" t="s">
        <v>323</v>
      </c>
      <c r="D1283" t="str">
        <f t="shared" ref="D1283:D1346" si="20">CONCATENATE(A1283,C1283,B1283)</f>
        <v>12 meses</v>
      </c>
    </row>
    <row r="1284" spans="1:4" x14ac:dyDescent="0.25">
      <c r="A1284" s="13">
        <v>12</v>
      </c>
      <c r="B1284" t="s">
        <v>338</v>
      </c>
      <c r="C1284" t="s">
        <v>323</v>
      </c>
      <c r="D1284" t="str">
        <f t="shared" si="20"/>
        <v>12 meses</v>
      </c>
    </row>
    <row r="1285" spans="1:4" x14ac:dyDescent="0.25">
      <c r="A1285" s="13">
        <v>9</v>
      </c>
      <c r="B1285" t="s">
        <v>338</v>
      </c>
      <c r="C1285" t="s">
        <v>323</v>
      </c>
      <c r="D1285" t="str">
        <f t="shared" si="20"/>
        <v>9 meses</v>
      </c>
    </row>
    <row r="1286" spans="1:4" x14ac:dyDescent="0.25">
      <c r="A1286" s="13">
        <v>12</v>
      </c>
      <c r="B1286" t="s">
        <v>338</v>
      </c>
      <c r="C1286" t="s">
        <v>323</v>
      </c>
      <c r="D1286" t="str">
        <f t="shared" si="20"/>
        <v>12 meses</v>
      </c>
    </row>
    <row r="1287" spans="1:4" x14ac:dyDescent="0.25">
      <c r="A1287" s="13">
        <v>9</v>
      </c>
      <c r="B1287" t="s">
        <v>338</v>
      </c>
      <c r="C1287" t="s">
        <v>323</v>
      </c>
      <c r="D1287" t="str">
        <f t="shared" si="20"/>
        <v>9 meses</v>
      </c>
    </row>
    <row r="1288" spans="1:4" x14ac:dyDescent="0.25">
      <c r="A1288" s="13">
        <v>10</v>
      </c>
      <c r="B1288" t="s">
        <v>338</v>
      </c>
      <c r="C1288" t="s">
        <v>323</v>
      </c>
      <c r="D1288" t="str">
        <f t="shared" si="20"/>
        <v>10 meses</v>
      </c>
    </row>
    <row r="1289" spans="1:4" x14ac:dyDescent="0.25">
      <c r="A1289" s="13">
        <v>9</v>
      </c>
      <c r="B1289" t="s">
        <v>338</v>
      </c>
      <c r="C1289" t="s">
        <v>323</v>
      </c>
      <c r="D1289" t="str">
        <f t="shared" si="20"/>
        <v>9 meses</v>
      </c>
    </row>
    <row r="1290" spans="1:4" x14ac:dyDescent="0.25">
      <c r="A1290" s="13">
        <v>9</v>
      </c>
      <c r="B1290" t="s">
        <v>338</v>
      </c>
      <c r="C1290" t="s">
        <v>323</v>
      </c>
      <c r="D1290" t="str">
        <f t="shared" si="20"/>
        <v>9 meses</v>
      </c>
    </row>
    <row r="1291" spans="1:4" x14ac:dyDescent="0.25">
      <c r="A1291" s="13">
        <v>12</v>
      </c>
      <c r="B1291" t="s">
        <v>338</v>
      </c>
      <c r="C1291" t="s">
        <v>323</v>
      </c>
      <c r="D1291" t="str">
        <f t="shared" si="20"/>
        <v>12 meses</v>
      </c>
    </row>
    <row r="1292" spans="1:4" x14ac:dyDescent="0.25">
      <c r="A1292" s="13">
        <v>12</v>
      </c>
      <c r="B1292" t="s">
        <v>338</v>
      </c>
      <c r="C1292" t="s">
        <v>323</v>
      </c>
      <c r="D1292" t="str">
        <f t="shared" si="20"/>
        <v>12 meses</v>
      </c>
    </row>
    <row r="1293" spans="1:4" x14ac:dyDescent="0.25">
      <c r="A1293" s="13">
        <v>12</v>
      </c>
      <c r="B1293" t="s">
        <v>338</v>
      </c>
      <c r="C1293" t="s">
        <v>323</v>
      </c>
      <c r="D1293" t="str">
        <f t="shared" si="20"/>
        <v>12 meses</v>
      </c>
    </row>
    <row r="1294" spans="1:4" x14ac:dyDescent="0.25">
      <c r="A1294" s="13">
        <v>9</v>
      </c>
      <c r="B1294" t="s">
        <v>338</v>
      </c>
      <c r="C1294" t="s">
        <v>323</v>
      </c>
      <c r="D1294" t="str">
        <f t="shared" si="20"/>
        <v>9 meses</v>
      </c>
    </row>
    <row r="1295" spans="1:4" x14ac:dyDescent="0.25">
      <c r="A1295" s="13">
        <v>9</v>
      </c>
      <c r="B1295" t="s">
        <v>338</v>
      </c>
      <c r="C1295" t="s">
        <v>323</v>
      </c>
      <c r="D1295" t="str">
        <f t="shared" si="20"/>
        <v>9 meses</v>
      </c>
    </row>
    <row r="1296" spans="1:4" x14ac:dyDescent="0.25">
      <c r="A1296" s="13">
        <v>9</v>
      </c>
      <c r="B1296" t="s">
        <v>338</v>
      </c>
      <c r="C1296" t="s">
        <v>323</v>
      </c>
      <c r="D1296" t="str">
        <f t="shared" si="20"/>
        <v>9 meses</v>
      </c>
    </row>
    <row r="1297" spans="1:4" x14ac:dyDescent="0.25">
      <c r="A1297" s="13">
        <v>9</v>
      </c>
      <c r="B1297" t="s">
        <v>338</v>
      </c>
      <c r="C1297" t="s">
        <v>323</v>
      </c>
      <c r="D1297" t="str">
        <f t="shared" si="20"/>
        <v>9 meses</v>
      </c>
    </row>
    <row r="1298" spans="1:4" x14ac:dyDescent="0.25">
      <c r="A1298" s="13">
        <v>12</v>
      </c>
      <c r="B1298" t="s">
        <v>338</v>
      </c>
      <c r="C1298" t="s">
        <v>323</v>
      </c>
      <c r="D1298" t="str">
        <f t="shared" si="20"/>
        <v>12 meses</v>
      </c>
    </row>
    <row r="1299" spans="1:4" x14ac:dyDescent="0.25">
      <c r="A1299" s="13">
        <v>12</v>
      </c>
      <c r="B1299" t="s">
        <v>338</v>
      </c>
      <c r="C1299" t="s">
        <v>323</v>
      </c>
      <c r="D1299" t="str">
        <f t="shared" si="20"/>
        <v>12 meses</v>
      </c>
    </row>
    <row r="1300" spans="1:4" x14ac:dyDescent="0.25">
      <c r="A1300" s="13">
        <v>5</v>
      </c>
      <c r="B1300" t="s">
        <v>338</v>
      </c>
      <c r="C1300" t="s">
        <v>323</v>
      </c>
      <c r="D1300" t="str">
        <f t="shared" si="20"/>
        <v>5 meses</v>
      </c>
    </row>
    <row r="1301" spans="1:4" x14ac:dyDescent="0.25">
      <c r="A1301" s="13">
        <v>4</v>
      </c>
      <c r="B1301" t="s">
        <v>338</v>
      </c>
      <c r="C1301" t="s">
        <v>323</v>
      </c>
      <c r="D1301" t="str">
        <f t="shared" si="20"/>
        <v>4 meses</v>
      </c>
    </row>
    <row r="1302" spans="1:4" x14ac:dyDescent="0.25">
      <c r="A1302" s="13">
        <v>5</v>
      </c>
      <c r="B1302" t="s">
        <v>338</v>
      </c>
      <c r="C1302" t="s">
        <v>323</v>
      </c>
      <c r="D1302" t="str">
        <f t="shared" si="20"/>
        <v>5 meses</v>
      </c>
    </row>
    <row r="1303" spans="1:4" x14ac:dyDescent="0.25">
      <c r="A1303" s="13">
        <v>6</v>
      </c>
      <c r="B1303" t="s">
        <v>338</v>
      </c>
      <c r="C1303" t="s">
        <v>323</v>
      </c>
      <c r="D1303" t="str">
        <f t="shared" si="20"/>
        <v>6 meses</v>
      </c>
    </row>
    <row r="1304" spans="1:4" x14ac:dyDescent="0.25">
      <c r="A1304" s="13">
        <v>6</v>
      </c>
      <c r="B1304" t="s">
        <v>338</v>
      </c>
      <c r="C1304" t="s">
        <v>323</v>
      </c>
      <c r="D1304" t="str">
        <f t="shared" si="20"/>
        <v>6 meses</v>
      </c>
    </row>
    <row r="1305" spans="1:4" x14ac:dyDescent="0.25">
      <c r="A1305" s="13">
        <v>12</v>
      </c>
      <c r="B1305" t="s">
        <v>338</v>
      </c>
      <c r="C1305" t="s">
        <v>323</v>
      </c>
      <c r="D1305" t="str">
        <f t="shared" si="20"/>
        <v>12 meses</v>
      </c>
    </row>
    <row r="1306" spans="1:4" x14ac:dyDescent="0.25">
      <c r="A1306" s="13">
        <v>5</v>
      </c>
      <c r="B1306" t="s">
        <v>338</v>
      </c>
      <c r="C1306" t="s">
        <v>323</v>
      </c>
      <c r="D1306" t="str">
        <f t="shared" si="20"/>
        <v>5 meses</v>
      </c>
    </row>
    <row r="1307" spans="1:4" x14ac:dyDescent="0.25">
      <c r="A1307" s="13">
        <v>5</v>
      </c>
      <c r="B1307" t="s">
        <v>338</v>
      </c>
      <c r="C1307" t="s">
        <v>323</v>
      </c>
      <c r="D1307" t="str">
        <f t="shared" si="20"/>
        <v>5 meses</v>
      </c>
    </row>
    <row r="1308" spans="1:4" x14ac:dyDescent="0.25">
      <c r="A1308" s="13">
        <v>38</v>
      </c>
      <c r="B1308" t="s">
        <v>338</v>
      </c>
      <c r="C1308" t="s">
        <v>323</v>
      </c>
      <c r="D1308" t="str">
        <f t="shared" si="20"/>
        <v>38 meses</v>
      </c>
    </row>
    <row r="1309" spans="1:4" x14ac:dyDescent="0.25">
      <c r="A1309" s="13">
        <v>27</v>
      </c>
      <c r="B1309" t="s">
        <v>338</v>
      </c>
      <c r="C1309" t="s">
        <v>323</v>
      </c>
      <c r="D1309" t="str">
        <f t="shared" si="20"/>
        <v>27 meses</v>
      </c>
    </row>
    <row r="1310" spans="1:4" x14ac:dyDescent="0.25">
      <c r="A1310" s="13">
        <v>16</v>
      </c>
      <c r="B1310" t="s">
        <v>338</v>
      </c>
      <c r="C1310" t="s">
        <v>323</v>
      </c>
      <c r="D1310" t="str">
        <f t="shared" si="20"/>
        <v>16 meses</v>
      </c>
    </row>
    <row r="1311" spans="1:4" x14ac:dyDescent="0.25">
      <c r="A1311" s="13">
        <v>27</v>
      </c>
      <c r="B1311" t="s">
        <v>338</v>
      </c>
      <c r="C1311" t="s">
        <v>323</v>
      </c>
      <c r="D1311" t="str">
        <f t="shared" si="20"/>
        <v>27 meses</v>
      </c>
    </row>
    <row r="1312" spans="1:4" x14ac:dyDescent="0.25">
      <c r="A1312" s="13">
        <v>16</v>
      </c>
      <c r="B1312" t="s">
        <v>338</v>
      </c>
      <c r="C1312" t="s">
        <v>323</v>
      </c>
      <c r="D1312" t="str">
        <f t="shared" si="20"/>
        <v>16 meses</v>
      </c>
    </row>
    <row r="1313" spans="1:4" x14ac:dyDescent="0.25">
      <c r="A1313" s="13">
        <v>28</v>
      </c>
      <c r="B1313" t="s">
        <v>338</v>
      </c>
      <c r="C1313" t="s">
        <v>323</v>
      </c>
      <c r="D1313" t="str">
        <f t="shared" si="20"/>
        <v>28 meses</v>
      </c>
    </row>
    <row r="1314" spans="1:4" x14ac:dyDescent="0.25">
      <c r="A1314" s="13">
        <v>15</v>
      </c>
      <c r="B1314" t="s">
        <v>338</v>
      </c>
      <c r="C1314" t="s">
        <v>323</v>
      </c>
      <c r="D1314" t="str">
        <f t="shared" si="20"/>
        <v>15 meses</v>
      </c>
    </row>
    <row r="1315" spans="1:4" x14ac:dyDescent="0.25">
      <c r="A1315" s="13">
        <v>15</v>
      </c>
      <c r="B1315" t="s">
        <v>338</v>
      </c>
      <c r="C1315" t="s">
        <v>323</v>
      </c>
      <c r="D1315" t="str">
        <f t="shared" si="20"/>
        <v>15 meses</v>
      </c>
    </row>
    <row r="1316" spans="1:4" x14ac:dyDescent="0.25">
      <c r="A1316" s="13">
        <v>15</v>
      </c>
      <c r="B1316" t="s">
        <v>338</v>
      </c>
      <c r="C1316" t="s">
        <v>323</v>
      </c>
      <c r="D1316" t="str">
        <f t="shared" si="20"/>
        <v>15 meses</v>
      </c>
    </row>
    <row r="1317" spans="1:4" x14ac:dyDescent="0.25">
      <c r="A1317" s="13">
        <v>15</v>
      </c>
      <c r="B1317" t="s">
        <v>338</v>
      </c>
      <c r="C1317" t="s">
        <v>323</v>
      </c>
      <c r="D1317" t="str">
        <f t="shared" si="20"/>
        <v>15 meses</v>
      </c>
    </row>
    <row r="1318" spans="1:4" x14ac:dyDescent="0.25">
      <c r="A1318" s="13">
        <v>15</v>
      </c>
      <c r="B1318" t="s">
        <v>338</v>
      </c>
      <c r="C1318" t="s">
        <v>323</v>
      </c>
      <c r="D1318" t="str">
        <f t="shared" si="20"/>
        <v>15 meses</v>
      </c>
    </row>
    <row r="1319" spans="1:4" x14ac:dyDescent="0.25">
      <c r="A1319" s="13">
        <v>15</v>
      </c>
      <c r="B1319" t="s">
        <v>338</v>
      </c>
      <c r="C1319" t="s">
        <v>323</v>
      </c>
      <c r="D1319" t="str">
        <f t="shared" si="20"/>
        <v>15 meses</v>
      </c>
    </row>
    <row r="1320" spans="1:4" x14ac:dyDescent="0.25">
      <c r="A1320" s="13">
        <v>15</v>
      </c>
      <c r="B1320" t="s">
        <v>338</v>
      </c>
      <c r="C1320" t="s">
        <v>323</v>
      </c>
      <c r="D1320" t="str">
        <f t="shared" si="20"/>
        <v>15 meses</v>
      </c>
    </row>
    <row r="1321" spans="1:4" x14ac:dyDescent="0.25">
      <c r="A1321" s="13">
        <v>15</v>
      </c>
      <c r="B1321" t="s">
        <v>338</v>
      </c>
      <c r="C1321" t="s">
        <v>323</v>
      </c>
      <c r="D1321" t="str">
        <f t="shared" si="20"/>
        <v>15 meses</v>
      </c>
    </row>
    <row r="1322" spans="1:4" x14ac:dyDescent="0.25">
      <c r="A1322" s="13">
        <v>15</v>
      </c>
      <c r="B1322" t="s">
        <v>338</v>
      </c>
      <c r="C1322" t="s">
        <v>323</v>
      </c>
      <c r="D1322" t="str">
        <f t="shared" si="20"/>
        <v>15 meses</v>
      </c>
    </row>
    <row r="1323" spans="1:4" x14ac:dyDescent="0.25">
      <c r="A1323" s="13">
        <v>14</v>
      </c>
      <c r="B1323" t="s">
        <v>338</v>
      </c>
      <c r="C1323" t="s">
        <v>323</v>
      </c>
      <c r="D1323" t="str">
        <f t="shared" si="20"/>
        <v>14 meses</v>
      </c>
    </row>
    <row r="1324" spans="1:4" x14ac:dyDescent="0.25">
      <c r="A1324" s="13">
        <v>15</v>
      </c>
      <c r="B1324" t="s">
        <v>338</v>
      </c>
      <c r="C1324" t="s">
        <v>323</v>
      </c>
      <c r="D1324" t="str">
        <f t="shared" si="20"/>
        <v>15 meses</v>
      </c>
    </row>
    <row r="1325" spans="1:4" x14ac:dyDescent="0.25">
      <c r="A1325" s="13">
        <v>10</v>
      </c>
      <c r="B1325" t="s">
        <v>338</v>
      </c>
      <c r="C1325" t="s">
        <v>323</v>
      </c>
      <c r="D1325" t="str">
        <f t="shared" si="20"/>
        <v>10 meses</v>
      </c>
    </row>
    <row r="1326" spans="1:4" x14ac:dyDescent="0.25">
      <c r="A1326" s="13">
        <v>10</v>
      </c>
      <c r="B1326" t="s">
        <v>338</v>
      </c>
      <c r="C1326" t="s">
        <v>323</v>
      </c>
      <c r="D1326" t="str">
        <f t="shared" si="20"/>
        <v>10 meses</v>
      </c>
    </row>
    <row r="1327" spans="1:4" x14ac:dyDescent="0.25">
      <c r="A1327" s="13">
        <v>18</v>
      </c>
      <c r="B1327" t="s">
        <v>338</v>
      </c>
      <c r="C1327" t="s">
        <v>323</v>
      </c>
      <c r="D1327" t="str">
        <f t="shared" si="20"/>
        <v>18 meses</v>
      </c>
    </row>
    <row r="1328" spans="1:4" x14ac:dyDescent="0.25">
      <c r="A1328" s="13">
        <v>10</v>
      </c>
      <c r="B1328" t="s">
        <v>338</v>
      </c>
      <c r="C1328" t="s">
        <v>323</v>
      </c>
      <c r="D1328" t="str">
        <f t="shared" si="20"/>
        <v>10 meses</v>
      </c>
    </row>
    <row r="1329" spans="1:4" x14ac:dyDescent="0.25">
      <c r="A1329" s="13">
        <v>6</v>
      </c>
      <c r="B1329" t="s">
        <v>338</v>
      </c>
      <c r="C1329" t="s">
        <v>323</v>
      </c>
      <c r="D1329" t="str">
        <f t="shared" si="20"/>
        <v>6 meses</v>
      </c>
    </row>
    <row r="1330" spans="1:4" x14ac:dyDescent="0.25">
      <c r="A1330" s="13">
        <v>4</v>
      </c>
      <c r="B1330" t="s">
        <v>338</v>
      </c>
      <c r="C1330" t="s">
        <v>323</v>
      </c>
      <c r="D1330" t="str">
        <f t="shared" si="20"/>
        <v>4 meses</v>
      </c>
    </row>
    <row r="1331" spans="1:4" x14ac:dyDescent="0.25">
      <c r="A1331" s="13">
        <v>10</v>
      </c>
      <c r="B1331" t="s">
        <v>338</v>
      </c>
      <c r="C1331" t="s">
        <v>323</v>
      </c>
      <c r="D1331" t="str">
        <f t="shared" si="20"/>
        <v>10 meses</v>
      </c>
    </row>
    <row r="1332" spans="1:4" x14ac:dyDescent="0.25">
      <c r="A1332" s="13">
        <v>11</v>
      </c>
      <c r="B1332" t="s">
        <v>338</v>
      </c>
      <c r="C1332" t="s">
        <v>323</v>
      </c>
      <c r="D1332" t="str">
        <f t="shared" si="20"/>
        <v>11 meses</v>
      </c>
    </row>
    <row r="1333" spans="1:4" x14ac:dyDescent="0.25">
      <c r="A1333" s="13">
        <v>11</v>
      </c>
      <c r="B1333" t="s">
        <v>338</v>
      </c>
      <c r="C1333" t="s">
        <v>323</v>
      </c>
      <c r="D1333" t="str">
        <f t="shared" si="20"/>
        <v>11 meses</v>
      </c>
    </row>
    <row r="1334" spans="1:4" x14ac:dyDescent="0.25">
      <c r="A1334" s="13">
        <v>11</v>
      </c>
      <c r="B1334" t="s">
        <v>338</v>
      </c>
      <c r="C1334" t="s">
        <v>323</v>
      </c>
      <c r="D1334" t="str">
        <f t="shared" si="20"/>
        <v>11 meses</v>
      </c>
    </row>
    <row r="1335" spans="1:4" x14ac:dyDescent="0.25">
      <c r="A1335" s="13">
        <v>11</v>
      </c>
      <c r="B1335" t="s">
        <v>338</v>
      </c>
      <c r="C1335" t="s">
        <v>323</v>
      </c>
      <c r="D1335" t="str">
        <f t="shared" si="20"/>
        <v>11 meses</v>
      </c>
    </row>
    <row r="1336" spans="1:4" x14ac:dyDescent="0.25">
      <c r="A1336" s="13">
        <v>10</v>
      </c>
      <c r="B1336" t="s">
        <v>338</v>
      </c>
      <c r="C1336" t="s">
        <v>323</v>
      </c>
      <c r="D1336" t="str">
        <f t="shared" si="20"/>
        <v>10 meses</v>
      </c>
    </row>
    <row r="1337" spans="1:4" x14ac:dyDescent="0.25">
      <c r="A1337" s="13">
        <v>12</v>
      </c>
      <c r="B1337" t="s">
        <v>338</v>
      </c>
      <c r="C1337" t="s">
        <v>323</v>
      </c>
      <c r="D1337" t="str">
        <f t="shared" si="20"/>
        <v>12 meses</v>
      </c>
    </row>
    <row r="1338" spans="1:4" x14ac:dyDescent="0.25">
      <c r="A1338" s="13">
        <v>11</v>
      </c>
      <c r="B1338" t="s">
        <v>338</v>
      </c>
      <c r="C1338" t="s">
        <v>323</v>
      </c>
      <c r="D1338" t="str">
        <f t="shared" si="20"/>
        <v>11 meses</v>
      </c>
    </row>
    <row r="1339" spans="1:4" x14ac:dyDescent="0.25">
      <c r="A1339" s="13">
        <v>11</v>
      </c>
      <c r="B1339" t="s">
        <v>338</v>
      </c>
      <c r="C1339" t="s">
        <v>323</v>
      </c>
      <c r="D1339" t="str">
        <f t="shared" si="20"/>
        <v>11 meses</v>
      </c>
    </row>
    <row r="1340" spans="1:4" x14ac:dyDescent="0.25">
      <c r="A1340" s="13">
        <v>11</v>
      </c>
      <c r="B1340" t="s">
        <v>338</v>
      </c>
      <c r="C1340" t="s">
        <v>323</v>
      </c>
      <c r="D1340" t="str">
        <f t="shared" si="20"/>
        <v>11 meses</v>
      </c>
    </row>
    <row r="1341" spans="1:4" x14ac:dyDescent="0.25">
      <c r="A1341" s="13">
        <v>4</v>
      </c>
      <c r="B1341" t="s">
        <v>338</v>
      </c>
      <c r="C1341" t="s">
        <v>323</v>
      </c>
      <c r="D1341" t="str">
        <f t="shared" si="20"/>
        <v>4 meses</v>
      </c>
    </row>
    <row r="1342" spans="1:4" x14ac:dyDescent="0.25">
      <c r="A1342" s="13">
        <v>9</v>
      </c>
      <c r="B1342" t="s">
        <v>338</v>
      </c>
      <c r="C1342" t="s">
        <v>323</v>
      </c>
      <c r="D1342" t="str">
        <f t="shared" si="20"/>
        <v>9 meses</v>
      </c>
    </row>
    <row r="1343" spans="1:4" x14ac:dyDescent="0.25">
      <c r="A1343" s="13">
        <v>10</v>
      </c>
      <c r="B1343" t="s">
        <v>338</v>
      </c>
      <c r="C1343" t="s">
        <v>323</v>
      </c>
      <c r="D1343" t="str">
        <f t="shared" si="20"/>
        <v>10 meses</v>
      </c>
    </row>
    <row r="1344" spans="1:4" x14ac:dyDescent="0.25">
      <c r="A1344" s="13">
        <v>10</v>
      </c>
      <c r="B1344" t="s">
        <v>338</v>
      </c>
      <c r="C1344" t="s">
        <v>323</v>
      </c>
      <c r="D1344" t="str">
        <f t="shared" si="20"/>
        <v>10 meses</v>
      </c>
    </row>
    <row r="1345" spans="1:4" x14ac:dyDescent="0.25">
      <c r="A1345" s="13">
        <v>11</v>
      </c>
      <c r="B1345" t="s">
        <v>338</v>
      </c>
      <c r="C1345" t="s">
        <v>323</v>
      </c>
      <c r="D1345" t="str">
        <f t="shared" si="20"/>
        <v>11 meses</v>
      </c>
    </row>
    <row r="1346" spans="1:4" x14ac:dyDescent="0.25">
      <c r="A1346" s="13">
        <v>10</v>
      </c>
      <c r="B1346" t="s">
        <v>338</v>
      </c>
      <c r="C1346" t="s">
        <v>323</v>
      </c>
      <c r="D1346" t="str">
        <f t="shared" si="20"/>
        <v>10 meses</v>
      </c>
    </row>
    <row r="1347" spans="1:4" x14ac:dyDescent="0.25">
      <c r="A1347" s="13">
        <v>4</v>
      </c>
      <c r="B1347" t="s">
        <v>338</v>
      </c>
      <c r="C1347" t="s">
        <v>323</v>
      </c>
      <c r="D1347" t="str">
        <f t="shared" ref="D1347:D1402" si="21">CONCATENATE(A1347,C1347,B1347)</f>
        <v>4 meses</v>
      </c>
    </row>
    <row r="1348" spans="1:4" x14ac:dyDescent="0.25">
      <c r="A1348" s="13">
        <v>3</v>
      </c>
      <c r="B1348" t="s">
        <v>338</v>
      </c>
      <c r="C1348" t="s">
        <v>323</v>
      </c>
      <c r="D1348" t="str">
        <f t="shared" si="21"/>
        <v>3 meses</v>
      </c>
    </row>
    <row r="1349" spans="1:4" x14ac:dyDescent="0.25">
      <c r="A1349" s="13">
        <v>10</v>
      </c>
      <c r="B1349" t="s">
        <v>338</v>
      </c>
      <c r="C1349" t="s">
        <v>323</v>
      </c>
      <c r="D1349" t="str">
        <f t="shared" si="21"/>
        <v>10 meses</v>
      </c>
    </row>
    <row r="1350" spans="1:4" x14ac:dyDescent="0.25">
      <c r="A1350" s="13">
        <v>10</v>
      </c>
      <c r="B1350" t="s">
        <v>338</v>
      </c>
      <c r="C1350" t="s">
        <v>323</v>
      </c>
      <c r="D1350" t="str">
        <f t="shared" si="21"/>
        <v>10 meses</v>
      </c>
    </row>
    <row r="1351" spans="1:4" x14ac:dyDescent="0.25">
      <c r="A1351" s="13">
        <v>6</v>
      </c>
      <c r="B1351" t="s">
        <v>338</v>
      </c>
      <c r="C1351" t="s">
        <v>323</v>
      </c>
      <c r="D1351" t="str">
        <f t="shared" si="21"/>
        <v>6 meses</v>
      </c>
    </row>
    <row r="1352" spans="1:4" x14ac:dyDescent="0.25">
      <c r="A1352" s="13">
        <v>6</v>
      </c>
      <c r="B1352" t="s">
        <v>338</v>
      </c>
      <c r="C1352" t="s">
        <v>323</v>
      </c>
      <c r="D1352" t="str">
        <f t="shared" si="21"/>
        <v>6 meses</v>
      </c>
    </row>
    <row r="1353" spans="1:4" x14ac:dyDescent="0.25">
      <c r="A1353" s="13">
        <v>6</v>
      </c>
      <c r="B1353" t="s">
        <v>338</v>
      </c>
      <c r="C1353" t="s">
        <v>323</v>
      </c>
      <c r="D1353" t="str">
        <f t="shared" si="21"/>
        <v>6 meses</v>
      </c>
    </row>
    <row r="1354" spans="1:4" x14ac:dyDescent="0.25">
      <c r="A1354" s="13">
        <v>6</v>
      </c>
      <c r="B1354" t="s">
        <v>338</v>
      </c>
      <c r="C1354" t="s">
        <v>323</v>
      </c>
      <c r="D1354" t="str">
        <f t="shared" si="21"/>
        <v>6 meses</v>
      </c>
    </row>
    <row r="1355" spans="1:4" x14ac:dyDescent="0.25">
      <c r="A1355" s="13">
        <v>6</v>
      </c>
      <c r="B1355" t="s">
        <v>338</v>
      </c>
      <c r="C1355" t="s">
        <v>323</v>
      </c>
      <c r="D1355" t="str">
        <f t="shared" si="21"/>
        <v>6 meses</v>
      </c>
    </row>
    <row r="1356" spans="1:4" x14ac:dyDescent="0.25">
      <c r="A1356" s="13">
        <v>5</v>
      </c>
      <c r="B1356" t="s">
        <v>338</v>
      </c>
      <c r="C1356" t="s">
        <v>323</v>
      </c>
      <c r="D1356" t="str">
        <f t="shared" si="21"/>
        <v>5 meses</v>
      </c>
    </row>
    <row r="1357" spans="1:4" x14ac:dyDescent="0.25">
      <c r="A1357" s="13">
        <v>2</v>
      </c>
      <c r="B1357" t="s">
        <v>338</v>
      </c>
      <c r="C1357" t="s">
        <v>323</v>
      </c>
      <c r="D1357" t="str">
        <f t="shared" si="21"/>
        <v>2 meses</v>
      </c>
    </row>
    <row r="1358" spans="1:4" x14ac:dyDescent="0.25">
      <c r="A1358" s="13">
        <v>6</v>
      </c>
      <c r="B1358" t="s">
        <v>338</v>
      </c>
      <c r="C1358" t="s">
        <v>323</v>
      </c>
      <c r="D1358" t="str">
        <f t="shared" si="21"/>
        <v>6 meses</v>
      </c>
    </row>
    <row r="1359" spans="1:4" x14ac:dyDescent="0.25">
      <c r="A1359" s="13">
        <v>12</v>
      </c>
      <c r="B1359" t="s">
        <v>338</v>
      </c>
      <c r="C1359" t="s">
        <v>323</v>
      </c>
      <c r="D1359" t="str">
        <f t="shared" si="21"/>
        <v>12 meses</v>
      </c>
    </row>
    <row r="1360" spans="1:4" x14ac:dyDescent="0.25">
      <c r="A1360" s="13">
        <v>12</v>
      </c>
      <c r="B1360" t="s">
        <v>338</v>
      </c>
      <c r="C1360" t="s">
        <v>323</v>
      </c>
      <c r="D1360" t="str">
        <f t="shared" si="21"/>
        <v>12 meses</v>
      </c>
    </row>
    <row r="1361" spans="1:4" x14ac:dyDescent="0.25">
      <c r="A1361" s="13">
        <v>5</v>
      </c>
      <c r="B1361" t="s">
        <v>338</v>
      </c>
      <c r="C1361" t="s">
        <v>323</v>
      </c>
      <c r="D1361" t="str">
        <f t="shared" si="21"/>
        <v>5 meses</v>
      </c>
    </row>
    <row r="1362" spans="1:4" x14ac:dyDescent="0.25">
      <c r="A1362" s="13">
        <v>6</v>
      </c>
      <c r="B1362" t="s">
        <v>338</v>
      </c>
      <c r="C1362" t="s">
        <v>323</v>
      </c>
      <c r="D1362" t="str">
        <f t="shared" si="21"/>
        <v>6 meses</v>
      </c>
    </row>
    <row r="1363" spans="1:4" x14ac:dyDescent="0.25">
      <c r="A1363" s="13">
        <v>6</v>
      </c>
      <c r="B1363" t="s">
        <v>338</v>
      </c>
      <c r="C1363" t="s">
        <v>323</v>
      </c>
      <c r="D1363" t="str">
        <f t="shared" si="21"/>
        <v>6 meses</v>
      </c>
    </row>
    <row r="1364" spans="1:4" x14ac:dyDescent="0.25">
      <c r="A1364" s="13">
        <v>12</v>
      </c>
      <c r="B1364" t="s">
        <v>338</v>
      </c>
      <c r="C1364" t="s">
        <v>323</v>
      </c>
      <c r="D1364" t="str">
        <f t="shared" si="21"/>
        <v>12 meses</v>
      </c>
    </row>
    <row r="1365" spans="1:4" x14ac:dyDescent="0.25">
      <c r="A1365" s="13">
        <v>12</v>
      </c>
      <c r="B1365" t="s">
        <v>338</v>
      </c>
      <c r="C1365" t="s">
        <v>323</v>
      </c>
      <c r="D1365" t="str">
        <f t="shared" si="21"/>
        <v>12 meses</v>
      </c>
    </row>
    <row r="1366" spans="1:4" x14ac:dyDescent="0.25">
      <c r="A1366" s="13">
        <v>12</v>
      </c>
      <c r="B1366" t="s">
        <v>338</v>
      </c>
      <c r="C1366" t="s">
        <v>323</v>
      </c>
      <c r="D1366" t="str">
        <f t="shared" si="21"/>
        <v>12 meses</v>
      </c>
    </row>
    <row r="1367" spans="1:4" x14ac:dyDescent="0.25">
      <c r="A1367" s="13">
        <v>12</v>
      </c>
      <c r="B1367" t="s">
        <v>338</v>
      </c>
      <c r="C1367" t="s">
        <v>323</v>
      </c>
      <c r="D1367" t="str">
        <f t="shared" si="21"/>
        <v>12 meses</v>
      </c>
    </row>
    <row r="1368" spans="1:4" x14ac:dyDescent="0.25">
      <c r="A1368" s="13">
        <v>12</v>
      </c>
      <c r="B1368" t="s">
        <v>338</v>
      </c>
      <c r="C1368" t="s">
        <v>323</v>
      </c>
      <c r="D1368" t="str">
        <f t="shared" si="21"/>
        <v>12 meses</v>
      </c>
    </row>
    <row r="1369" spans="1:4" x14ac:dyDescent="0.25">
      <c r="A1369" s="13">
        <v>12</v>
      </c>
      <c r="B1369" t="s">
        <v>338</v>
      </c>
      <c r="C1369" t="s">
        <v>323</v>
      </c>
      <c r="D1369" t="str">
        <f t="shared" si="21"/>
        <v>12 meses</v>
      </c>
    </row>
    <row r="1370" spans="1:4" x14ac:dyDescent="0.25">
      <c r="A1370" s="13">
        <v>10</v>
      </c>
      <c r="B1370" t="s">
        <v>338</v>
      </c>
      <c r="C1370" t="s">
        <v>323</v>
      </c>
      <c r="D1370" t="str">
        <f t="shared" si="21"/>
        <v>10 meses</v>
      </c>
    </row>
    <row r="1371" spans="1:4" x14ac:dyDescent="0.25">
      <c r="A1371" s="13">
        <v>12</v>
      </c>
      <c r="B1371" t="s">
        <v>338</v>
      </c>
      <c r="C1371" t="s">
        <v>323</v>
      </c>
      <c r="D1371" t="str">
        <f t="shared" si="21"/>
        <v>12 meses</v>
      </c>
    </row>
    <row r="1372" spans="1:4" x14ac:dyDescent="0.25">
      <c r="A1372" s="13">
        <v>12</v>
      </c>
      <c r="B1372" t="s">
        <v>338</v>
      </c>
      <c r="C1372" t="s">
        <v>323</v>
      </c>
      <c r="D1372" t="str">
        <f t="shared" si="21"/>
        <v>12 meses</v>
      </c>
    </row>
    <row r="1373" spans="1:4" x14ac:dyDescent="0.25">
      <c r="A1373" s="13">
        <v>12</v>
      </c>
      <c r="B1373" t="s">
        <v>338</v>
      </c>
      <c r="C1373" t="s">
        <v>323</v>
      </c>
      <c r="D1373" t="str">
        <f t="shared" si="21"/>
        <v>12 meses</v>
      </c>
    </row>
    <row r="1374" spans="1:4" x14ac:dyDescent="0.25">
      <c r="A1374" s="13">
        <v>12</v>
      </c>
      <c r="B1374" t="s">
        <v>338</v>
      </c>
      <c r="C1374" t="s">
        <v>323</v>
      </c>
      <c r="D1374" t="str">
        <f t="shared" si="21"/>
        <v>12 meses</v>
      </c>
    </row>
    <row r="1375" spans="1:4" x14ac:dyDescent="0.25">
      <c r="A1375" s="13">
        <v>12</v>
      </c>
      <c r="B1375" t="s">
        <v>338</v>
      </c>
      <c r="C1375" t="s">
        <v>323</v>
      </c>
      <c r="D1375" t="str">
        <f t="shared" si="21"/>
        <v>12 meses</v>
      </c>
    </row>
    <row r="1376" spans="1:4" x14ac:dyDescent="0.25">
      <c r="A1376" s="13">
        <v>12</v>
      </c>
      <c r="B1376" t="s">
        <v>338</v>
      </c>
      <c r="C1376" t="s">
        <v>323</v>
      </c>
      <c r="D1376" t="str">
        <f t="shared" si="21"/>
        <v>12 meses</v>
      </c>
    </row>
    <row r="1377" spans="1:4" x14ac:dyDescent="0.25">
      <c r="A1377" s="13">
        <v>12</v>
      </c>
      <c r="B1377" t="s">
        <v>338</v>
      </c>
      <c r="C1377" t="s">
        <v>323</v>
      </c>
      <c r="D1377" t="str">
        <f t="shared" si="21"/>
        <v>12 meses</v>
      </c>
    </row>
    <row r="1378" spans="1:4" x14ac:dyDescent="0.25">
      <c r="A1378" s="13">
        <v>10</v>
      </c>
      <c r="B1378" t="s">
        <v>338</v>
      </c>
      <c r="C1378" t="s">
        <v>323</v>
      </c>
      <c r="D1378" t="str">
        <f t="shared" si="21"/>
        <v>10 meses</v>
      </c>
    </row>
    <row r="1379" spans="1:4" x14ac:dyDescent="0.25">
      <c r="A1379" s="13">
        <v>18</v>
      </c>
      <c r="B1379" t="s">
        <v>338</v>
      </c>
      <c r="C1379" t="s">
        <v>323</v>
      </c>
      <c r="D1379" t="str">
        <f t="shared" si="21"/>
        <v>18 meses</v>
      </c>
    </row>
    <row r="1380" spans="1:4" x14ac:dyDescent="0.25">
      <c r="A1380" s="13">
        <v>7</v>
      </c>
      <c r="B1380" t="s">
        <v>338</v>
      </c>
      <c r="C1380" t="s">
        <v>323</v>
      </c>
      <c r="D1380" t="str">
        <f t="shared" si="21"/>
        <v>7 meses</v>
      </c>
    </row>
    <row r="1381" spans="1:4" x14ac:dyDescent="0.25">
      <c r="A1381" s="13">
        <v>10</v>
      </c>
      <c r="B1381" t="s">
        <v>338</v>
      </c>
      <c r="C1381" t="s">
        <v>323</v>
      </c>
      <c r="D1381" t="str">
        <f t="shared" si="21"/>
        <v>10 meses</v>
      </c>
    </row>
    <row r="1382" spans="1:4" x14ac:dyDescent="0.25">
      <c r="A1382" s="13">
        <v>10</v>
      </c>
      <c r="B1382" t="s">
        <v>338</v>
      </c>
      <c r="C1382" t="s">
        <v>323</v>
      </c>
      <c r="D1382" t="str">
        <f t="shared" si="21"/>
        <v>10 meses</v>
      </c>
    </row>
    <row r="1383" spans="1:4" x14ac:dyDescent="0.25">
      <c r="A1383" s="13">
        <v>10</v>
      </c>
      <c r="B1383" t="s">
        <v>338</v>
      </c>
      <c r="C1383" t="s">
        <v>323</v>
      </c>
      <c r="D1383" t="str">
        <f t="shared" si="21"/>
        <v>10 meses</v>
      </c>
    </row>
    <row r="1384" spans="1:4" x14ac:dyDescent="0.25">
      <c r="A1384" s="13">
        <v>10</v>
      </c>
      <c r="B1384" t="s">
        <v>338</v>
      </c>
      <c r="C1384" t="s">
        <v>323</v>
      </c>
      <c r="D1384" t="str">
        <f t="shared" si="21"/>
        <v>10 meses</v>
      </c>
    </row>
    <row r="1385" spans="1:4" x14ac:dyDescent="0.25">
      <c r="A1385" s="13">
        <v>10</v>
      </c>
      <c r="B1385" t="s">
        <v>338</v>
      </c>
      <c r="C1385" t="s">
        <v>323</v>
      </c>
      <c r="D1385" t="str">
        <f t="shared" si="21"/>
        <v>10 meses</v>
      </c>
    </row>
    <row r="1386" spans="1:4" x14ac:dyDescent="0.25">
      <c r="A1386" s="13">
        <v>10</v>
      </c>
      <c r="B1386" t="s">
        <v>338</v>
      </c>
      <c r="C1386" t="s">
        <v>323</v>
      </c>
      <c r="D1386" t="str">
        <f t="shared" si="21"/>
        <v>10 meses</v>
      </c>
    </row>
    <row r="1387" spans="1:4" x14ac:dyDescent="0.25">
      <c r="A1387" s="13">
        <v>10</v>
      </c>
      <c r="B1387" t="s">
        <v>338</v>
      </c>
      <c r="C1387" t="s">
        <v>323</v>
      </c>
      <c r="D1387" t="str">
        <f t="shared" si="21"/>
        <v>10 meses</v>
      </c>
    </row>
    <row r="1388" spans="1:4" x14ac:dyDescent="0.25">
      <c r="A1388" s="13">
        <v>10</v>
      </c>
      <c r="B1388" t="s">
        <v>338</v>
      </c>
      <c r="C1388" t="s">
        <v>323</v>
      </c>
      <c r="D1388" t="str">
        <f t="shared" si="21"/>
        <v>10 meses</v>
      </c>
    </row>
    <row r="1389" spans="1:4" x14ac:dyDescent="0.25">
      <c r="A1389" s="13">
        <v>12</v>
      </c>
      <c r="B1389" t="s">
        <v>338</v>
      </c>
      <c r="C1389" t="s">
        <v>323</v>
      </c>
      <c r="D1389" t="str">
        <f t="shared" si="21"/>
        <v>12 meses</v>
      </c>
    </row>
    <row r="1390" spans="1:4" x14ac:dyDescent="0.25">
      <c r="A1390" s="13">
        <v>12</v>
      </c>
      <c r="B1390" t="s">
        <v>338</v>
      </c>
      <c r="C1390" t="s">
        <v>323</v>
      </c>
      <c r="D1390" t="str">
        <f t="shared" si="21"/>
        <v>12 meses</v>
      </c>
    </row>
    <row r="1391" spans="1:4" x14ac:dyDescent="0.25">
      <c r="A1391" s="13">
        <v>12</v>
      </c>
      <c r="B1391" t="s">
        <v>338</v>
      </c>
      <c r="C1391" t="s">
        <v>323</v>
      </c>
      <c r="D1391" t="str">
        <f t="shared" si="21"/>
        <v>12 meses</v>
      </c>
    </row>
    <row r="1392" spans="1:4" x14ac:dyDescent="0.25">
      <c r="A1392" s="13">
        <v>12</v>
      </c>
      <c r="B1392" t="s">
        <v>338</v>
      </c>
      <c r="C1392" t="s">
        <v>323</v>
      </c>
      <c r="D1392" t="str">
        <f t="shared" si="21"/>
        <v>12 meses</v>
      </c>
    </row>
    <row r="1393" spans="1:4" x14ac:dyDescent="0.25">
      <c r="A1393" s="13">
        <v>12</v>
      </c>
      <c r="B1393" t="s">
        <v>338</v>
      </c>
      <c r="C1393" t="s">
        <v>323</v>
      </c>
      <c r="D1393" t="str">
        <f t="shared" si="21"/>
        <v>12 meses</v>
      </c>
    </row>
    <row r="1394" spans="1:4" x14ac:dyDescent="0.25">
      <c r="A1394" s="13">
        <v>12</v>
      </c>
      <c r="B1394" t="s">
        <v>338</v>
      </c>
      <c r="C1394" t="s">
        <v>323</v>
      </c>
      <c r="D1394" t="str">
        <f t="shared" si="21"/>
        <v>12 meses</v>
      </c>
    </row>
    <row r="1395" spans="1:4" x14ac:dyDescent="0.25">
      <c r="A1395" s="13">
        <v>12</v>
      </c>
      <c r="B1395" t="s">
        <v>338</v>
      </c>
      <c r="C1395" t="s">
        <v>323</v>
      </c>
      <c r="D1395" t="str">
        <f t="shared" si="21"/>
        <v>12 meses</v>
      </c>
    </row>
    <row r="1396" spans="1:4" x14ac:dyDescent="0.25">
      <c r="A1396" s="13">
        <v>12</v>
      </c>
      <c r="B1396" t="s">
        <v>338</v>
      </c>
      <c r="C1396" t="s">
        <v>323</v>
      </c>
      <c r="D1396" t="str">
        <f t="shared" si="21"/>
        <v>12 meses</v>
      </c>
    </row>
    <row r="1397" spans="1:4" x14ac:dyDescent="0.25">
      <c r="A1397" s="13">
        <v>12</v>
      </c>
      <c r="B1397" t="s">
        <v>338</v>
      </c>
      <c r="C1397" t="s">
        <v>323</v>
      </c>
      <c r="D1397" t="str">
        <f t="shared" si="21"/>
        <v>12 meses</v>
      </c>
    </row>
    <row r="1398" spans="1:4" x14ac:dyDescent="0.25">
      <c r="A1398" s="13">
        <v>12</v>
      </c>
      <c r="B1398" t="s">
        <v>338</v>
      </c>
      <c r="C1398" t="s">
        <v>323</v>
      </c>
      <c r="D1398" t="str">
        <f t="shared" si="21"/>
        <v>12 meses</v>
      </c>
    </row>
    <row r="1399" spans="1:4" x14ac:dyDescent="0.25">
      <c r="A1399" s="13">
        <v>12</v>
      </c>
      <c r="B1399" t="s">
        <v>338</v>
      </c>
      <c r="C1399" t="s">
        <v>323</v>
      </c>
      <c r="D1399" t="str">
        <f t="shared" si="21"/>
        <v>12 meses</v>
      </c>
    </row>
    <row r="1400" spans="1:4" x14ac:dyDescent="0.25">
      <c r="A1400" s="13">
        <v>12</v>
      </c>
      <c r="B1400" t="s">
        <v>338</v>
      </c>
      <c r="C1400" t="s">
        <v>323</v>
      </c>
      <c r="D1400" t="str">
        <f t="shared" si="21"/>
        <v>12 meses</v>
      </c>
    </row>
    <row r="1401" spans="1:4" x14ac:dyDescent="0.25">
      <c r="A1401" s="13">
        <v>10</v>
      </c>
      <c r="B1401" t="s">
        <v>338</v>
      </c>
      <c r="C1401" t="s">
        <v>323</v>
      </c>
      <c r="D1401" t="str">
        <f t="shared" si="21"/>
        <v>10 meses</v>
      </c>
    </row>
    <row r="1402" spans="1:4" x14ac:dyDescent="0.25">
      <c r="A1402" s="13">
        <v>8</v>
      </c>
      <c r="B1402" t="s">
        <v>338</v>
      </c>
      <c r="C1402" t="s">
        <v>323</v>
      </c>
      <c r="D1402" t="str">
        <f t="shared" si="21"/>
        <v>8 meses</v>
      </c>
    </row>
  </sheetData>
  <protectedRanges>
    <protectedRange sqref="A202 A208" name="Rango1_3_1"/>
    <protectedRange sqref="A8:A9 A13:A15 A87:A90 A154 A156:A161 A220 A235 A239 A247 A256 A266 A272 A297 A303 A350:A351 A382 A389 A409 A413 A416 A420 A623 A955:A968 A995:A998 A1001 A1040 A1042 A1050 A1055 A1076 A1098:A1099 A1124 A1136 A1143 A1156 A1167 A1195:A1197 A1232 A1238 A1255 A1258:A1259 A1263 A1274:A1276 A1288 A1325:A1326 A1331 A1336 A1343:A1344 A1346 A1370 A1378 A1381:A1388 A1401 A1:A6 A112:A113 A118:A120 A130 A136:A138 A140:A141 A147:A148 A168 A173:A177 A180 A197 A201 A203 A205:A207 A209 A211 A289:A290 A312 A314:A315 A326 A347 A368 A385:A386 A396 A398:A400 A405:A407 A423:A427 A429:A430 A434 A441:A444 A455 A472 A474:A475 A478 A480 A539 A553:A554 A589 A602:A607 A612:A614 A618:A619 A625:A626 A659:A687 A748 A756:A760 A906:A907 A929 A974:A977 A979:A984 A991 A1006:A1027 A1030:A1038 A1047:A1048 A1063 A1069:A1070 A1072 A1074 A1084 A1088 A1090:A1091 A1093 A1095 A1111:A1112 A1114:A1115 A1159:A1160 A1163 A1169 A1177:A1184 A1229 A1243 A1247 A1253 A1328:A1329 A1349:A1355 A1358 A1362:A1363" name="Rango1_4_1"/>
    <protectedRange sqref="A7 A91 A93 A121:A124 A139 A179 A192 A204 A221 A242 A261 A263 A281 A296 A316 A320 A348:A349 A361:A365 A387:A388 A408 A422 A479 A609 A639 A641 A643 A645 A647 A649 A651 A653 A655 A761 A904:A905 A985:A986 A1046 A1068 A1071 A1082 A1089 A1092 A1131:A1132 A1137:A1141 A1226:A1227 A1231 A1257 A1356 A285 A288 A557 A559 A561 A563 A565 A568 A595 A622 A749 A1029 A1127:A1128 A1161:A1162 A1248 A1254 A1380 A127:A129 A143:A146 A149:A153 A162:A166 A169:A170 A181:A186 A274 A298 A307:A308 A356:A358 A369:A380 A383:A384 A393:A394 A397 A401:A402 A404 A410 A415 A428 A445 A454 A459 A470 A540 A574:A575 A587 A597 A624 A627:A629 A988:A990 A1056:A1058 A1064:A1065 A1075 A1077:A1078 A1087 A1096 A1113 A1122:A1123 A1157 A1164:A1165 A1185:A1186 A1198:A1202 A1221:A1222 A1264:A1265 A1267 A1279 A1281:A1284 A1286 A1291:A1293 A1337 A1359:A1361 A1364:A1369 A1371:A1377 A1389:A1400 A10:A12 A16:A86 A95:A109 A114:A117 A131:A135 A217 A244 A276:A277 A292 A322:A324 A327 A329 A436 A451 A466 A476:A477 A599:A601 A1002:A1005 A1051:A1054 A1062 A1100:A1110 A1144:A1149 A1152:A1153 A1173 A1235:A1237 A1240:A1241 A1330 A1341 A1347 A1039 A1043:A1044" name="Rango1_10"/>
    <protectedRange sqref="A111 A142 A155 A167 A210 A243 A249 A282:A283 A294:A295 A305 A317:A318 A321 A325 A332 A339 A359:A360 A421 A457 A571:A572 A630 A634 A688:A747 A750:A751 A763 A765 A978 A1045 A1061 A1175 A1348" name="Diligenciar_3"/>
    <protectedRange algorithmName="SHA-512" hashValue="49/yl+GTMlRN3FloWoyBL3IsXrYzEo95h5eEgXs/T6SxYAwuSo+Ndqxkist3BnknjOR8ERS4BgA76v7mpDBZcA==" saltValue="JvzRIA9SAjvsZX2GnV6n2A==" spinCount="100000" sqref="A125:A126 A171:A172 A187:A190 A193:A196 A198:A200 A212 A215 A218:A219 A237:A238 A252:A253 A259:A260 A264:A265 A269:A271 A278:A279 A286 A293 A299:A300 A309:A310 A313 A328 A336 A343:A346 A352:A353 A367 A390 A417 A448 A453 A567 A570 A573 A594 A598 A620 A921 A930:A954 A994 A1041 A1073 A1080 A1117:A1121 A1125:A1126 A1170:A1171 A1210 A1270:A1273 A1332:A1335 A1338:A1340 A1345" name="Rango7"/>
    <protectedRange sqref="A125:A126 A171:A172 A187:A190 A193:A196 A198:A200 A212 A215 A218:A219 A237:A238 A252:A253 A259:A260 A264:A265 A269:A271 A278:A279 A286 A293 A299:A300 A309:A310 A313 A328 A336 A343:A346 A352:A353 A367 A390 A417 A448 A453 A567 A570 A573 A594 A598 A620 A921 A930:A954 A994 A1041 A1073 A1080 A1117:A1121 A1125:A1126 A1170:A1171 A1210 A1270:A1273 A1332:A1335 A1338:A1340 A1345" name="Diligenciar_4"/>
    <protectedRange sqref="A191 A301 A354 A381 A590 A764 A1250:A1251 A236 A267 A280 A213:A214 A216 A311 A391:A392 A418 A440 A447 A657:A658 A908:A920 A922:A928 A255 A449:A450 A588 A621 A969:A973 A1097 A1116 A1203 A245:A246 A225:A229 A241 A248 A273 A319 A337:A338 A465 A473 A611 A615:A617 A635:A638 A766:A767 A1081 A1094 A1176 A1357 A250:A251 A306 A333:A335 A340:A342 A275 A366 A431 A433 A435 A438 A456 A467 A631 A987 A1028 A1142 A1230 A1314:A1324 A411 A469 A471 A576:A586 A992:A993 A999:A1000 A1059:A1060 A1066:A1067 A1310 A1312 A234" name="Rango1_3"/>
    <protectedRange sqref="A439" name="Rango1_28"/>
    <protectedRange sqref="A460:A464 A468 A1313" name="Rango1_29"/>
    <protectedRange algorithmName="SHA-512" hashValue="49/yl+GTMlRN3FloWoyBL3IsXrYzEo95h5eEgXs/T6SxYAwuSo+Ndqxkist3BnknjOR8ERS4BgA76v7mpDBZcA==" saltValue="JvzRIA9SAjvsZX2GnV6n2A==" spinCount="100000" sqref="A555:A556 A1204:A1206" name="Rango7_2_1_7"/>
    <protectedRange sqref="A555:A556 A1204:A1206" name="Diligenciar_2_1_7"/>
    <protectedRange algorithmName="SHA-512" hashValue="49/yl+GTMlRN3FloWoyBL3IsXrYzEo95h5eEgXs/T6SxYAwuSo+Ndqxkist3BnknjOR8ERS4BgA76v7mpDBZcA==" saltValue="JvzRIA9SAjvsZX2GnV6n2A==" spinCount="100000" sqref="A640 A642 A644 A646 A648 A650 A652 A654 A656 A762" name="Rango7_2_1_11"/>
    <protectedRange sqref="A640 A642 A644 A646 A648 A650 A652 A654 A656 A762" name="Diligenciar_2_1_11"/>
    <protectedRange algorithmName="SHA-512" hashValue="49/yl+GTMlRN3FloWoyBL3IsXrYzEo95h5eEgXs/T6SxYAwuSo+Ndqxkist3BnknjOR8ERS4BgA76v7mpDBZcA==" saltValue="JvzRIA9SAjvsZX2GnV6n2A==" spinCount="100000" sqref="A752:A755" name="Rango7_2_1_7_3"/>
    <protectedRange sqref="A752:A755" name="Diligenciar_2_1_7_3"/>
    <protectedRange sqref="A1260:A1261 A1158 A1207:A1209 A1174 A1211:A1214" name="Rango1_65"/>
    <protectedRange sqref="A1298:A1307" name="Rango1_1_12"/>
    <protectedRange sqref="A1308:A1309 A1327 A1311" name="Rango1_15_2"/>
    <protectedRange sqref="A1379" name="Rango1_10_7"/>
    <protectedRange algorithmName="SHA-512" hashValue="49/yl+GTMlRN3FloWoyBL3IsXrYzEo95h5eEgXs/T6SxYAwuSo+Ndqxkist3BnknjOR8ERS4BgA76v7mpDBZcA==" saltValue="JvzRIA9SAjvsZX2GnV6n2A==" spinCount="100000" sqref="G15:G17 G2:G13" name="Rango7_3"/>
    <protectedRange sqref="G15:G17 G2:G13" name="Diligenciar_16"/>
  </protectedRanges>
  <autoFilter ref="A1:C1402"/>
  <dataValidations count="4">
    <dataValidation allowBlank="1" showInputMessage="1" showErrorMessage="1" errorTitle="Información incorrecta" error="Favor seleccione el mes de la lista" promptTitle="Fecha" prompt="Ingrese la cantidad y la unidad &quot;5 meses&quot;" sqref="A192 A201 A112:A124 A173:A177 A1263:A1269 A225:A227 A764 A1122:A1124 A235:A236 A213 A285 A552:A554 A635:A639 A179:A186 A168:A170 A306:A308 A393:A394 A641 A643 A645 A647 A649 A651 A653 A655 A904:A907 A748:A749 A1081:A1082 A1127:A1128 A255:A256 A557:A566 A568:A569 A979:A993 A929 A127:A141 A143:A154 A1:A110 A250:A251 A329:A330 A574:A576 A595:A597 A419:A420 A1074:A1078 A263 A586:A593 A1173:A1174 A156:A166 A347:A351 A955:A977 A333:A335 A209 A459:A540 A633 A361:A366 A217 A578 A211 A1298:A1331 A314:A316 A326:A327 A340:A342 A368:A389 A220:A222 A241:A242 A599:A609 A1062:A1072 A1084:A1116 A1336:A1337 A1050:A1060 A631 A296:A298 A272:A277 A580:A583 A441:A445 A621:A629 A354:A358 A611:A619 A766:A767 A229 A244:A248 A280:A281 A319:A320 A322:A324 A288:A292 A337:A338 A303:A304 A1349:A1402 A415:A416 A1042:A1044 A1169 A1346:A1347 A995:A1040 A197 A203:A207 A266:A268 A312 A454:A456 A659:A687 A756:A761 A1343:A1344 A422:A439 A449:A451 A239 A261 A301 A396:A411 A413 A1046:A1048 A1131:A1149 A1152:A1153 A1156:A1165 A1167 A1176:A1186 A1207:A1209 A1221:A1222 A1226:A1227 A1229:A1251 A1253:A1261 A1274:A1276 A1279 A1281:A1284 A1286 A1288 A1291:A1293 A1341 A1195:A1203 A1211:A1214"/>
    <dataValidation allowBlank="1" showInputMessage="1" showErrorMessage="1" errorTitle="Información incorrecta" error="Favor seleccione el mes de la lista" promptTitle="Descripción" prompt="Digite el objeto contractual" sqref="A202 A208"/>
    <dataValidation allowBlank="1" showInputMessage="1" showErrorMessage="1" errorTitle="Información incorrecta" error="Favor seleccione el mes de la lista" sqref="A359:A360 A282:A283 A305 A1345 A1117:A1121 A765 A453 A1348 A321 A325 A570:A573 A332 A111 A978 A1080 A1061 A1175 A634 A656 A317:A318 A654 A652 A762:A763 A1204:A1206 A1332:A1335 A555:A556 A650 A630 A688:A747 A1270:A1273 A1045 A640 A339 A642 A644 A646 A648 A1073 A125:A126 A171:A172 A187:A190 A193:A196 A198:A200 A212 A215 A218:A219 A237:A238 A252:A253 A259:A260 A264:A265 A269:A271 A278:A279 A286 A293:A295 A299:A300 A309:A310 A313 A328 A336 A343:A346 A352:A353 A367 A390 A417 A448 A567 A594 A598 A620 A921 A930:A954 A994 A1041 A1338:A1340 A1125:A1126 A1170:A1171 A1210 A457 A421 A142 A155 A167 A210 A243 A249 A750:A755"/>
    <dataValidation type="whole" operator="greaterThanOrEqual" allowBlank="1" showInputMessage="1" showErrorMessage="1" sqref="G15:G17 G2:G13">
      <formula1>0</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J27"/>
  <sheetViews>
    <sheetView showGridLines="0" zoomScaleNormal="100" zoomScaleSheetLayoutView="85" workbookViewId="0">
      <selection activeCell="H21" sqref="H21"/>
    </sheetView>
  </sheetViews>
  <sheetFormatPr baseColWidth="10" defaultRowHeight="15" x14ac:dyDescent="0.25"/>
  <cols>
    <col min="1" max="1" width="42.7109375" customWidth="1"/>
    <col min="2" max="4" width="11.28515625" customWidth="1"/>
    <col min="5" max="5" width="7.5703125" customWidth="1"/>
    <col min="6" max="6" width="8.5703125" customWidth="1"/>
    <col min="7" max="7" width="5.85546875" customWidth="1"/>
    <col min="8" max="8" width="7.42578125" customWidth="1"/>
    <col min="9" max="9" width="13.5703125" customWidth="1"/>
    <col min="10" max="10" width="14.28515625" customWidth="1"/>
  </cols>
  <sheetData>
    <row r="1" spans="1:10" ht="62.25" customHeight="1" thickBot="1" x14ac:dyDescent="0.3">
      <c r="A1" s="45" t="s">
        <v>12</v>
      </c>
      <c r="B1" s="46" t="s">
        <v>5022</v>
      </c>
      <c r="C1" s="47" t="s">
        <v>5020</v>
      </c>
      <c r="D1" s="45" t="s">
        <v>322</v>
      </c>
      <c r="E1" s="47" t="s">
        <v>5023</v>
      </c>
      <c r="F1" s="47" t="s">
        <v>5024</v>
      </c>
      <c r="G1" s="47" t="s">
        <v>5025</v>
      </c>
      <c r="H1" s="47" t="s">
        <v>5026</v>
      </c>
      <c r="I1" s="48" t="s">
        <v>5027</v>
      </c>
      <c r="J1" s="49" t="s">
        <v>5021</v>
      </c>
    </row>
    <row r="2" spans="1:10" ht="16.5" customHeight="1" x14ac:dyDescent="0.25">
      <c r="A2" s="31" t="s">
        <v>4277</v>
      </c>
      <c r="B2" s="40">
        <v>41</v>
      </c>
      <c r="C2" s="32"/>
      <c r="D2" s="32">
        <v>29</v>
      </c>
      <c r="E2" s="32"/>
      <c r="F2" s="32"/>
      <c r="G2" s="32"/>
      <c r="H2" s="32">
        <v>12</v>
      </c>
      <c r="I2" s="33">
        <f>H2/B2</f>
        <v>0.29268292682926828</v>
      </c>
      <c r="J2" s="41">
        <v>43141</v>
      </c>
    </row>
    <row r="3" spans="1:10" ht="43.5" customHeight="1" x14ac:dyDescent="0.25">
      <c r="A3" s="31" t="s">
        <v>64</v>
      </c>
      <c r="B3" s="40">
        <v>19</v>
      </c>
      <c r="C3" s="32">
        <v>17</v>
      </c>
      <c r="D3" s="32"/>
      <c r="E3" s="32"/>
      <c r="F3" s="32"/>
      <c r="G3" s="32">
        <v>1</v>
      </c>
      <c r="H3" s="32">
        <v>1</v>
      </c>
      <c r="I3" s="33">
        <f t="shared" ref="I3:I27" si="0">H3/B3</f>
        <v>5.2631578947368418E-2</v>
      </c>
      <c r="J3" s="41">
        <v>43181</v>
      </c>
    </row>
    <row r="4" spans="1:10" x14ac:dyDescent="0.25">
      <c r="A4" s="31" t="s">
        <v>473</v>
      </c>
      <c r="B4" s="40">
        <v>5</v>
      </c>
      <c r="C4" s="32"/>
      <c r="D4" s="32"/>
      <c r="E4" s="32">
        <v>1</v>
      </c>
      <c r="F4" s="32"/>
      <c r="G4" s="32"/>
      <c r="H4" s="32">
        <v>4</v>
      </c>
      <c r="I4" s="33">
        <f t="shared" si="0"/>
        <v>0.8</v>
      </c>
      <c r="J4" s="41">
        <v>43165</v>
      </c>
    </row>
    <row r="5" spans="1:10" ht="15" customHeight="1" x14ac:dyDescent="0.25">
      <c r="A5" s="31" t="s">
        <v>3370</v>
      </c>
      <c r="B5" s="40">
        <v>171</v>
      </c>
      <c r="C5" s="32">
        <v>139</v>
      </c>
      <c r="D5" s="32"/>
      <c r="E5" s="32">
        <v>21</v>
      </c>
      <c r="F5" s="32">
        <v>1</v>
      </c>
      <c r="G5" s="32"/>
      <c r="H5" s="32">
        <v>10</v>
      </c>
      <c r="I5" s="33">
        <f t="shared" si="0"/>
        <v>5.8479532163742687E-2</v>
      </c>
      <c r="J5" s="41">
        <v>43146</v>
      </c>
    </row>
    <row r="6" spans="1:10" x14ac:dyDescent="0.25">
      <c r="A6" s="31" t="s">
        <v>3086</v>
      </c>
      <c r="B6" s="40">
        <v>6</v>
      </c>
      <c r="C6" s="32">
        <v>6</v>
      </c>
      <c r="D6" s="32"/>
      <c r="E6" s="32"/>
      <c r="F6" s="32"/>
      <c r="G6" s="32"/>
      <c r="H6" s="32"/>
      <c r="I6" s="33">
        <f t="shared" si="0"/>
        <v>0</v>
      </c>
      <c r="J6" s="41">
        <v>43193</v>
      </c>
    </row>
    <row r="7" spans="1:10" x14ac:dyDescent="0.25">
      <c r="A7" s="31" t="s">
        <v>3117</v>
      </c>
      <c r="B7" s="40">
        <v>4</v>
      </c>
      <c r="C7" s="32">
        <v>4</v>
      </c>
      <c r="D7" s="32"/>
      <c r="E7" s="32"/>
      <c r="F7" s="32"/>
      <c r="G7" s="32"/>
      <c r="H7" s="32"/>
      <c r="I7" s="33">
        <f t="shared" si="0"/>
        <v>0</v>
      </c>
      <c r="J7" s="41">
        <v>43139</v>
      </c>
    </row>
    <row r="8" spans="1:10" ht="16.5" customHeight="1" x14ac:dyDescent="0.25">
      <c r="A8" s="31" t="s">
        <v>324</v>
      </c>
      <c r="B8" s="40">
        <v>76</v>
      </c>
      <c r="C8" s="32">
        <v>5</v>
      </c>
      <c r="D8" s="32"/>
      <c r="E8" s="32">
        <v>1</v>
      </c>
      <c r="F8" s="32"/>
      <c r="G8" s="32"/>
      <c r="H8" s="32">
        <v>70</v>
      </c>
      <c r="I8" s="33">
        <f t="shared" si="0"/>
        <v>0.92105263157894735</v>
      </c>
      <c r="J8" s="41">
        <v>43168</v>
      </c>
    </row>
    <row r="9" spans="1:10" x14ac:dyDescent="0.25">
      <c r="A9" s="31" t="s">
        <v>3173</v>
      </c>
      <c r="B9" s="40">
        <v>7</v>
      </c>
      <c r="C9" s="32">
        <v>5</v>
      </c>
      <c r="D9" s="32"/>
      <c r="E9" s="32">
        <v>1</v>
      </c>
      <c r="F9" s="32"/>
      <c r="G9" s="32"/>
      <c r="H9" s="32">
        <v>1</v>
      </c>
      <c r="I9" s="33">
        <f t="shared" si="0"/>
        <v>0.14285714285714285</v>
      </c>
      <c r="J9" s="41">
        <v>43139</v>
      </c>
    </row>
    <row r="10" spans="1:10" ht="29.25" customHeight="1" x14ac:dyDescent="0.25">
      <c r="A10" s="31" t="s">
        <v>328</v>
      </c>
      <c r="B10" s="40">
        <v>137</v>
      </c>
      <c r="C10" s="32"/>
      <c r="D10" s="32"/>
      <c r="E10" s="32"/>
      <c r="F10" s="32"/>
      <c r="G10" s="32"/>
      <c r="H10" s="32">
        <v>137</v>
      </c>
      <c r="I10" s="33">
        <f t="shared" si="0"/>
        <v>1</v>
      </c>
      <c r="J10" s="41">
        <v>43166</v>
      </c>
    </row>
    <row r="11" spans="1:10" x14ac:dyDescent="0.25">
      <c r="A11" s="31" t="s">
        <v>331</v>
      </c>
      <c r="B11" s="40">
        <v>34</v>
      </c>
      <c r="C11" s="32">
        <v>26</v>
      </c>
      <c r="D11" s="32"/>
      <c r="E11" s="32">
        <v>3</v>
      </c>
      <c r="F11" s="32">
        <v>3</v>
      </c>
      <c r="G11" s="32"/>
      <c r="H11" s="32">
        <v>2</v>
      </c>
      <c r="I11" s="33">
        <f t="shared" si="0"/>
        <v>5.8823529411764705E-2</v>
      </c>
      <c r="J11" s="41">
        <v>43165</v>
      </c>
    </row>
    <row r="12" spans="1:10" x14ac:dyDescent="0.25">
      <c r="A12" s="31" t="s">
        <v>3820</v>
      </c>
      <c r="B12" s="40">
        <v>13</v>
      </c>
      <c r="C12" s="32">
        <v>11</v>
      </c>
      <c r="D12" s="32"/>
      <c r="E12" s="32">
        <v>1</v>
      </c>
      <c r="F12" s="32">
        <v>1</v>
      </c>
      <c r="G12" s="32"/>
      <c r="H12" s="32"/>
      <c r="I12" s="33">
        <f t="shared" si="0"/>
        <v>0</v>
      </c>
      <c r="J12" s="41">
        <v>43146</v>
      </c>
    </row>
    <row r="13" spans="1:10" x14ac:dyDescent="0.25">
      <c r="A13" s="31" t="s">
        <v>3151</v>
      </c>
      <c r="B13" s="40">
        <v>10</v>
      </c>
      <c r="C13" s="32">
        <v>7</v>
      </c>
      <c r="D13" s="32">
        <v>1</v>
      </c>
      <c r="E13" s="32"/>
      <c r="F13" s="32"/>
      <c r="G13" s="32"/>
      <c r="H13" s="32">
        <v>2</v>
      </c>
      <c r="I13" s="33">
        <f t="shared" si="0"/>
        <v>0.2</v>
      </c>
      <c r="J13" s="41">
        <v>43140</v>
      </c>
    </row>
    <row r="14" spans="1:10" ht="15.75" customHeight="1" x14ac:dyDescent="0.25">
      <c r="A14" s="31" t="s">
        <v>48</v>
      </c>
      <c r="B14" s="40">
        <v>114</v>
      </c>
      <c r="C14" s="32">
        <v>2</v>
      </c>
      <c r="D14" s="32">
        <v>2</v>
      </c>
      <c r="E14" s="32"/>
      <c r="F14" s="32"/>
      <c r="G14" s="32"/>
      <c r="H14" s="32">
        <v>110</v>
      </c>
      <c r="I14" s="33">
        <f t="shared" si="0"/>
        <v>0.96491228070175439</v>
      </c>
      <c r="J14" s="41">
        <v>43139</v>
      </c>
    </row>
    <row r="15" spans="1:10" x14ac:dyDescent="0.25">
      <c r="A15" s="31" t="s">
        <v>320</v>
      </c>
      <c r="B15" s="40">
        <v>38</v>
      </c>
      <c r="C15" s="32"/>
      <c r="D15" s="32">
        <v>2</v>
      </c>
      <c r="E15" s="32">
        <v>7</v>
      </c>
      <c r="F15" s="32">
        <v>2</v>
      </c>
      <c r="G15" s="32"/>
      <c r="H15" s="32">
        <v>27</v>
      </c>
      <c r="I15" s="33">
        <f t="shared" si="0"/>
        <v>0.71052631578947367</v>
      </c>
      <c r="J15" s="41">
        <v>43182</v>
      </c>
    </row>
    <row r="16" spans="1:10" ht="30" x14ac:dyDescent="0.25">
      <c r="A16" s="31" t="s">
        <v>318</v>
      </c>
      <c r="B16" s="40">
        <v>34</v>
      </c>
      <c r="C16" s="32">
        <v>24</v>
      </c>
      <c r="D16" s="32">
        <v>1</v>
      </c>
      <c r="E16" s="32"/>
      <c r="F16" s="32">
        <v>1</v>
      </c>
      <c r="G16" s="32"/>
      <c r="H16" s="32">
        <v>8</v>
      </c>
      <c r="I16" s="33">
        <f t="shared" si="0"/>
        <v>0.23529411764705882</v>
      </c>
      <c r="J16" s="41">
        <v>43165</v>
      </c>
    </row>
    <row r="17" spans="1:10" x14ac:dyDescent="0.25">
      <c r="A17" s="31" t="s">
        <v>3559</v>
      </c>
      <c r="B17" s="40">
        <v>50</v>
      </c>
      <c r="C17" s="32">
        <v>35</v>
      </c>
      <c r="D17" s="32">
        <v>2</v>
      </c>
      <c r="E17" s="32">
        <v>1</v>
      </c>
      <c r="F17" s="32">
        <v>2</v>
      </c>
      <c r="G17" s="32"/>
      <c r="H17" s="32">
        <v>10</v>
      </c>
      <c r="I17" s="33">
        <f t="shared" si="0"/>
        <v>0.2</v>
      </c>
      <c r="J17" s="41">
        <v>43140</v>
      </c>
    </row>
    <row r="18" spans="1:10" x14ac:dyDescent="0.25">
      <c r="A18" s="31" t="s">
        <v>3721</v>
      </c>
      <c r="B18" s="40">
        <v>18</v>
      </c>
      <c r="C18" s="32">
        <v>4</v>
      </c>
      <c r="D18" s="32"/>
      <c r="E18" s="32">
        <v>1</v>
      </c>
      <c r="F18" s="32"/>
      <c r="G18" s="32"/>
      <c r="H18" s="32">
        <v>13</v>
      </c>
      <c r="I18" s="33">
        <f t="shared" si="0"/>
        <v>0.72222222222222221</v>
      </c>
      <c r="J18" s="41">
        <v>43159</v>
      </c>
    </row>
    <row r="19" spans="1:10" ht="15" customHeight="1" x14ac:dyDescent="0.25">
      <c r="A19" s="31" t="s">
        <v>327</v>
      </c>
      <c r="B19" s="40">
        <v>206</v>
      </c>
      <c r="C19" s="32">
        <v>112</v>
      </c>
      <c r="D19" s="32"/>
      <c r="E19" s="32">
        <v>8</v>
      </c>
      <c r="F19" s="32">
        <v>40</v>
      </c>
      <c r="G19" s="32">
        <v>2</v>
      </c>
      <c r="H19" s="32">
        <v>44</v>
      </c>
      <c r="I19" s="33">
        <f t="shared" si="0"/>
        <v>0.21359223300970873</v>
      </c>
      <c r="J19" s="41">
        <v>43182</v>
      </c>
    </row>
    <row r="20" spans="1:10" x14ac:dyDescent="0.25">
      <c r="A20" s="31" t="s">
        <v>4181</v>
      </c>
      <c r="B20" s="40">
        <v>18</v>
      </c>
      <c r="C20" s="32">
        <v>1</v>
      </c>
      <c r="D20" s="32"/>
      <c r="E20" s="32">
        <v>6</v>
      </c>
      <c r="F20" s="32">
        <v>1</v>
      </c>
      <c r="G20" s="32"/>
      <c r="H20" s="32">
        <v>10</v>
      </c>
      <c r="I20" s="33">
        <f t="shared" si="0"/>
        <v>0.55555555555555558</v>
      </c>
      <c r="J20" s="41">
        <v>43158</v>
      </c>
    </row>
    <row r="21" spans="1:10" x14ac:dyDescent="0.25">
      <c r="A21" s="31" t="s">
        <v>3890</v>
      </c>
      <c r="B21" s="40">
        <v>91</v>
      </c>
      <c r="C21" s="32">
        <v>24</v>
      </c>
      <c r="D21" s="32"/>
      <c r="E21" s="32"/>
      <c r="F21" s="32"/>
      <c r="G21" s="32"/>
      <c r="H21" s="32">
        <v>67</v>
      </c>
      <c r="I21" s="33">
        <f t="shared" si="0"/>
        <v>0.73626373626373631</v>
      </c>
      <c r="J21" s="41">
        <v>43152</v>
      </c>
    </row>
    <row r="22" spans="1:10" ht="30" x14ac:dyDescent="0.25">
      <c r="A22" s="31" t="s">
        <v>329</v>
      </c>
      <c r="B22" s="40">
        <v>27</v>
      </c>
      <c r="C22" s="32">
        <v>25</v>
      </c>
      <c r="D22" s="32"/>
      <c r="E22" s="32"/>
      <c r="F22" s="32"/>
      <c r="G22" s="32"/>
      <c r="H22" s="32">
        <v>2</v>
      </c>
      <c r="I22" s="33">
        <f t="shared" si="0"/>
        <v>7.407407407407407E-2</v>
      </c>
      <c r="J22" s="41">
        <v>43160</v>
      </c>
    </row>
    <row r="23" spans="1:10" ht="15" customHeight="1" x14ac:dyDescent="0.25">
      <c r="A23" s="31" t="s">
        <v>330</v>
      </c>
      <c r="B23" s="40">
        <v>24</v>
      </c>
      <c r="C23" s="32">
        <v>24</v>
      </c>
      <c r="D23" s="32"/>
      <c r="E23" s="32"/>
      <c r="F23" s="32"/>
      <c r="G23" s="32"/>
      <c r="H23" s="32"/>
      <c r="I23" s="33">
        <f t="shared" si="0"/>
        <v>0</v>
      </c>
      <c r="J23" s="41">
        <v>43179</v>
      </c>
    </row>
    <row r="24" spans="1:10" x14ac:dyDescent="0.25">
      <c r="A24" s="31" t="s">
        <v>321</v>
      </c>
      <c r="B24" s="40">
        <v>91</v>
      </c>
      <c r="C24" s="32">
        <v>52</v>
      </c>
      <c r="D24" s="32">
        <v>4</v>
      </c>
      <c r="E24" s="32"/>
      <c r="F24" s="32"/>
      <c r="G24" s="32"/>
      <c r="H24" s="32">
        <v>35</v>
      </c>
      <c r="I24" s="33">
        <f t="shared" si="0"/>
        <v>0.38461538461538464</v>
      </c>
      <c r="J24" s="41">
        <v>43171</v>
      </c>
    </row>
    <row r="25" spans="1:10" x14ac:dyDescent="0.25">
      <c r="A25" s="31" t="s">
        <v>3806</v>
      </c>
      <c r="B25" s="40">
        <v>3</v>
      </c>
      <c r="C25" s="32">
        <v>1</v>
      </c>
      <c r="D25" s="32"/>
      <c r="E25" s="32"/>
      <c r="F25" s="32"/>
      <c r="G25" s="32"/>
      <c r="H25" s="32">
        <v>2</v>
      </c>
      <c r="I25" s="33">
        <f t="shared" si="0"/>
        <v>0.66666666666666663</v>
      </c>
      <c r="J25" s="41">
        <v>43159</v>
      </c>
    </row>
    <row r="26" spans="1:10" ht="15.75" customHeight="1" thickBot="1" x14ac:dyDescent="0.3">
      <c r="A26" s="31" t="s">
        <v>4452</v>
      </c>
      <c r="B26" s="42">
        <v>166</v>
      </c>
      <c r="C26" s="34">
        <v>135</v>
      </c>
      <c r="D26" s="34">
        <v>5</v>
      </c>
      <c r="E26" s="34">
        <v>10</v>
      </c>
      <c r="F26" s="34"/>
      <c r="G26" s="34"/>
      <c r="H26" s="34">
        <v>16</v>
      </c>
      <c r="I26" s="35">
        <f t="shared" si="0"/>
        <v>9.6385542168674704E-2</v>
      </c>
      <c r="J26" s="43">
        <v>43460</v>
      </c>
    </row>
    <row r="27" spans="1:10" ht="15.75" thickBot="1" x14ac:dyDescent="0.3">
      <c r="A27" s="39" t="s">
        <v>3085</v>
      </c>
      <c r="B27" s="44">
        <v>1403</v>
      </c>
      <c r="C27" s="36">
        <v>659</v>
      </c>
      <c r="D27" s="36">
        <v>46</v>
      </c>
      <c r="E27" s="36">
        <v>61</v>
      </c>
      <c r="F27" s="36">
        <v>51</v>
      </c>
      <c r="G27" s="36">
        <v>3</v>
      </c>
      <c r="H27" s="36">
        <v>583</v>
      </c>
      <c r="I27" s="37">
        <f t="shared" si="0"/>
        <v>0.41553813257305772</v>
      </c>
      <c r="J27" s="38">
        <v>43190</v>
      </c>
    </row>
  </sheetData>
  <pageMargins left="0.25" right="0.25" top="0.75" bottom="0.75" header="0.3" footer="0.3"/>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PAA Consolidado Marzo 2018</vt:lpstr>
      <vt:lpstr>Consolidado % Cunplimiento</vt:lpstr>
      <vt:lpstr>Datos</vt:lpstr>
      <vt:lpstr>Informe</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SANTIAGO AGUDELO AGUDELO</dc:creator>
  <cp:lastModifiedBy>MARIA ALEJANDRA VALLEJO ROLDAN</cp:lastModifiedBy>
  <cp:lastPrinted>2018-05-31T15:03:53Z</cp:lastPrinted>
  <dcterms:created xsi:type="dcterms:W3CDTF">2018-01-29T19:14:07Z</dcterms:created>
  <dcterms:modified xsi:type="dcterms:W3CDTF">2018-06-02T16:23:39Z</dcterms:modified>
</cp:coreProperties>
</file>